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POMO MITSUBISHI ARISTA 2025\PRICE LIST 2025\JULI 2025\"/>
    </mc:Choice>
  </mc:AlternateContent>
  <bookViews>
    <workbookView xWindow="-120" yWindow="-120" windowWidth="20730" windowHeight="11160"/>
  </bookViews>
  <sheets>
    <sheet name="Harga Mitsubishi Aceh 24JULI 25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5" i="2" l="1"/>
  <c r="T44" i="2"/>
  <c r="T59" i="2" l="1"/>
  <c r="L59" i="2" s="1"/>
  <c r="Q59" i="2"/>
  <c r="T58" i="2"/>
  <c r="R58" i="2"/>
  <c r="Q58" i="2"/>
  <c r="N58" i="2"/>
  <c r="L58" i="2"/>
  <c r="T57" i="2"/>
  <c r="L57" i="2" s="1"/>
  <c r="Q57" i="2"/>
  <c r="T56" i="2"/>
  <c r="R56" i="2" s="1"/>
  <c r="Q56" i="2"/>
  <c r="N56" i="2"/>
  <c r="L56" i="2"/>
  <c r="T50" i="2"/>
  <c r="R50" i="2" s="1"/>
  <c r="T49" i="2"/>
  <c r="L49" i="2" s="1"/>
  <c r="Q49" i="2"/>
  <c r="T48" i="2"/>
  <c r="L48" i="2" s="1"/>
  <c r="P48" i="2"/>
  <c r="Q48" i="2" s="1"/>
  <c r="T47" i="2"/>
  <c r="L47" i="2" s="1"/>
  <c r="Q47" i="2"/>
  <c r="T46" i="2"/>
  <c r="L46" i="2" s="1"/>
  <c r="Q46" i="2"/>
  <c r="N45" i="2"/>
  <c r="Q45" i="2"/>
  <c r="R44" i="2"/>
  <c r="Q44" i="2"/>
  <c r="T43" i="2"/>
  <c r="R43" i="2" s="1"/>
  <c r="N59" i="2" l="1"/>
  <c r="R59" i="2"/>
  <c r="N49" i="2"/>
  <c r="R49" i="2"/>
  <c r="N46" i="2"/>
  <c r="R46" i="2"/>
  <c r="N57" i="2"/>
  <c r="L50" i="2"/>
  <c r="R45" i="2"/>
  <c r="R57" i="2"/>
  <c r="R48" i="2"/>
  <c r="R47" i="2"/>
  <c r="N47" i="2"/>
  <c r="L44" i="2"/>
  <c r="N44" i="2"/>
  <c r="N50" i="2"/>
  <c r="L45" i="2"/>
  <c r="N48" i="2"/>
  <c r="N43" i="2"/>
  <c r="L43" i="2"/>
  <c r="T70" i="2"/>
  <c r="T69" i="2"/>
  <c r="T68" i="2"/>
  <c r="T67" i="2"/>
  <c r="T66" i="2"/>
  <c r="T65" i="2"/>
  <c r="R64" i="2"/>
  <c r="Q64" i="2"/>
  <c r="L61" i="2"/>
  <c r="R61" i="2"/>
  <c r="Q61" i="2"/>
  <c r="N61" i="2" l="1"/>
  <c r="L64" i="2"/>
  <c r="N64" i="2"/>
  <c r="S100" i="2" l="1"/>
  <c r="T100" i="2" s="1"/>
  <c r="T99" i="2"/>
  <c r="T98" i="2"/>
  <c r="T97" i="2"/>
  <c r="T96" i="2"/>
  <c r="T95" i="2"/>
  <c r="T93" i="2"/>
  <c r="T92" i="2"/>
  <c r="T91" i="2"/>
  <c r="T90" i="2"/>
  <c r="T89" i="2"/>
  <c r="T88" i="2"/>
  <c r="T86" i="2"/>
  <c r="T85" i="2"/>
  <c r="T84" i="2"/>
  <c r="T83" i="2"/>
  <c r="T82" i="2"/>
  <c r="T81" i="2"/>
  <c r="T74" i="2"/>
  <c r="T75" i="2"/>
  <c r="T76" i="2" l="1"/>
  <c r="T73" i="2"/>
  <c r="S71" i="2"/>
  <c r="T71" i="2" s="1"/>
  <c r="Q69" i="2" l="1"/>
  <c r="T104" i="2"/>
  <c r="L69" i="2" l="1"/>
  <c r="N69" i="2"/>
  <c r="R69" i="2"/>
  <c r="T55" i="2"/>
  <c r="T54" i="2"/>
  <c r="T42" i="2"/>
  <c r="T41" i="2"/>
  <c r="T40" i="2"/>
  <c r="T39" i="2"/>
  <c r="T38" i="2"/>
  <c r="T37" i="2"/>
  <c r="T36" i="2"/>
  <c r="Q37" i="2" l="1"/>
  <c r="Q38" i="2"/>
  <c r="Q39" i="2"/>
  <c r="Q36" i="2"/>
  <c r="Q41" i="2"/>
  <c r="Q42" i="2"/>
  <c r="Q54" i="2"/>
  <c r="Q55" i="2"/>
  <c r="Q66" i="2"/>
  <c r="Q82" i="2"/>
  <c r="Q93" i="2"/>
  <c r="R102" i="2" l="1"/>
  <c r="Q102" i="2"/>
  <c r="N102" i="2"/>
  <c r="L102" i="2"/>
  <c r="R39" i="2" l="1"/>
  <c r="N104" i="2" l="1"/>
  <c r="N100" i="2"/>
  <c r="N75" i="2"/>
  <c r="N74" i="2"/>
  <c r="N66" i="2"/>
  <c r="N54" i="2"/>
  <c r="N42" i="2"/>
  <c r="N41" i="2"/>
  <c r="N39" i="2"/>
  <c r="N38" i="2"/>
  <c r="N37" i="2"/>
  <c r="N36" i="2"/>
  <c r="N90" i="2"/>
  <c r="N89" i="2"/>
  <c r="N86" i="2"/>
  <c r="N85" i="2"/>
  <c r="N82" i="2"/>
  <c r="N84" i="2" l="1"/>
  <c r="R82" i="2"/>
  <c r="N81" i="2"/>
  <c r="N88" i="2"/>
  <c r="L88" i="2"/>
  <c r="R90" i="2"/>
  <c r="P92" i="2"/>
  <c r="Q92" i="2" s="1"/>
  <c r="P91" i="2"/>
  <c r="Q91" i="2" s="1"/>
  <c r="P90" i="2"/>
  <c r="Q90" i="2" s="1"/>
  <c r="R89" i="2"/>
  <c r="P89" i="2"/>
  <c r="Q89" i="2" s="1"/>
  <c r="P88" i="2"/>
  <c r="Q88" i="2" s="1"/>
  <c r="R86" i="2"/>
  <c r="P86" i="2"/>
  <c r="Q86" i="2" s="1"/>
  <c r="L85" i="2"/>
  <c r="P85" i="2"/>
  <c r="Q85" i="2" s="1"/>
  <c r="L84" i="2"/>
  <c r="P84" i="2"/>
  <c r="Q84" i="2" s="1"/>
  <c r="R83" i="2"/>
  <c r="P83" i="2"/>
  <c r="Q83" i="2" s="1"/>
  <c r="L82" i="2"/>
  <c r="P81" i="2"/>
  <c r="Q81" i="2" s="1"/>
  <c r="R88" i="2" l="1"/>
  <c r="R91" i="2"/>
  <c r="N91" i="2"/>
  <c r="L92" i="2"/>
  <c r="N92" i="2"/>
  <c r="R93" i="2"/>
  <c r="N93" i="2"/>
  <c r="R84" i="2"/>
  <c r="L83" i="2"/>
  <c r="N83" i="2"/>
  <c r="L81" i="2"/>
  <c r="L93" i="2"/>
  <c r="R92" i="2"/>
  <c r="L91" i="2"/>
  <c r="L90" i="2"/>
  <c r="L89" i="2"/>
  <c r="R81" i="2"/>
  <c r="R85" i="2"/>
  <c r="L86" i="2"/>
  <c r="L104" i="2"/>
  <c r="L100" i="2"/>
  <c r="L75" i="2"/>
  <c r="L74" i="2"/>
  <c r="L66" i="2"/>
  <c r="L54" i="2"/>
  <c r="L42" i="2"/>
  <c r="L41" i="2"/>
  <c r="L39" i="2"/>
  <c r="L38" i="2"/>
  <c r="L37" i="2"/>
  <c r="L36" i="2"/>
  <c r="R75" i="2" l="1"/>
  <c r="R104" i="2" l="1"/>
  <c r="Q104" i="2"/>
  <c r="R100" i="2"/>
  <c r="Q100" i="2"/>
  <c r="R74" i="2"/>
  <c r="P79" i="2"/>
  <c r="Q79" i="2" s="1"/>
  <c r="P78" i="2"/>
  <c r="Q78" i="2" s="1"/>
  <c r="P77" i="2"/>
  <c r="Q77" i="2" s="1"/>
  <c r="P76" i="2"/>
  <c r="Q76" i="2" s="1"/>
  <c r="P74" i="2"/>
  <c r="Q74" i="2" s="1"/>
  <c r="P73" i="2"/>
  <c r="Q73" i="2" s="1"/>
  <c r="R66" i="2"/>
  <c r="R54" i="2"/>
  <c r="R42" i="2"/>
  <c r="R41" i="2"/>
  <c r="R38" i="2"/>
  <c r="R37" i="2"/>
  <c r="R36" i="2"/>
  <c r="P40" i="2"/>
  <c r="Q40" i="2" s="1"/>
  <c r="R55" i="2" l="1"/>
  <c r="N55" i="2"/>
  <c r="L55" i="2"/>
  <c r="N40" i="2"/>
  <c r="L40" i="2" l="1"/>
  <c r="R40" i="2"/>
  <c r="T79" i="2"/>
  <c r="N79" i="2" s="1"/>
  <c r="T78" i="2"/>
  <c r="N78" i="2" s="1"/>
  <c r="T77" i="2"/>
  <c r="N77" i="2" s="1"/>
  <c r="N76" i="2"/>
  <c r="N73" i="2"/>
  <c r="L78" i="2" l="1"/>
  <c r="R78" i="2"/>
  <c r="L73" i="2"/>
  <c r="R73" i="2"/>
  <c r="L76" i="2"/>
  <c r="R76" i="2"/>
  <c r="L77" i="2"/>
  <c r="R77" i="2"/>
  <c r="L79" i="2"/>
  <c r="R79" i="2"/>
  <c r="N99" i="2"/>
  <c r="N98" i="2"/>
  <c r="N97" i="2"/>
  <c r="N96" i="2"/>
  <c r="N95" i="2"/>
  <c r="Q53" i="2"/>
  <c r="Q52" i="2"/>
  <c r="L95" i="2" l="1"/>
  <c r="R95" i="2"/>
  <c r="L97" i="2"/>
  <c r="R97" i="2"/>
  <c r="L96" i="2"/>
  <c r="R96" i="2"/>
  <c r="L98" i="2"/>
  <c r="R98" i="2"/>
  <c r="L99" i="2"/>
  <c r="R99" i="2"/>
  <c r="P99" i="2"/>
  <c r="Q99" i="2" s="1"/>
  <c r="P98" i="2"/>
  <c r="Q98" i="2" s="1"/>
  <c r="P97" i="2"/>
  <c r="Q97" i="2" s="1"/>
  <c r="P96" i="2"/>
  <c r="Q96" i="2" s="1"/>
  <c r="P95" i="2"/>
  <c r="Q95" i="2" s="1"/>
  <c r="R35" i="2" l="1"/>
  <c r="U34" i="2"/>
  <c r="R33" i="2"/>
  <c r="R32" i="2"/>
  <c r="U31" i="2"/>
  <c r="U30" i="2"/>
  <c r="R29" i="2"/>
  <c r="U32" i="2" l="1"/>
  <c r="R31" i="2"/>
  <c r="U33" i="2"/>
  <c r="R30" i="2"/>
  <c r="U29" i="2"/>
  <c r="R34" i="2"/>
  <c r="U35" i="2"/>
  <c r="R53" i="2" l="1"/>
  <c r="R52" i="2"/>
  <c r="U53" i="2" l="1"/>
  <c r="V28" i="2" l="1"/>
  <c r="V27" i="2"/>
  <c r="V26" i="2"/>
  <c r="V25" i="2"/>
  <c r="V24" i="2"/>
  <c r="V23" i="2"/>
  <c r="V22" i="2"/>
  <c r="V21" i="2"/>
  <c r="V20" i="2"/>
  <c r="V19" i="2"/>
  <c r="N14" i="2" l="1"/>
  <c r="N18" i="2"/>
  <c r="N15" i="2"/>
  <c r="N16" i="2"/>
  <c r="N17" i="2"/>
  <c r="N13" i="2" l="1"/>
  <c r="N6" i="2"/>
  <c r="N7" i="2"/>
  <c r="N8" i="2"/>
  <c r="N9" i="2"/>
  <c r="N10" i="2"/>
  <c r="N11" i="2"/>
  <c r="N12" i="2"/>
</calcChain>
</file>

<file path=xl/sharedStrings.xml><?xml version="1.0" encoding="utf-8"?>
<sst xmlns="http://schemas.openxmlformats.org/spreadsheetml/2006/main" count="801" uniqueCount="195">
  <si>
    <t>No</t>
  </si>
  <si>
    <t>All New Pajero Sport 2.5 GLX 4x4 M/T</t>
  </si>
  <si>
    <t>All New Pajero Sport 2.4 Dakar 4x2 8A/T Ultimate</t>
  </si>
  <si>
    <t>All New Pajero Sport 2.5 Exceed 4x2 M/T</t>
  </si>
  <si>
    <t>All New Pajero Sport 2.5 Exceed 4x2 A/T</t>
  </si>
  <si>
    <t>ALL NEW TRITON DC ULTIMATE 4x4 A/T</t>
  </si>
  <si>
    <t>ALL NEW TRITON DC EXCEED 4x4 M/T</t>
  </si>
  <si>
    <t>ALL NEW TRITON DC GLS 4x4  M/T</t>
  </si>
  <si>
    <t>ALL NEW TRITON DC HDX 4x4  M/T</t>
  </si>
  <si>
    <t xml:space="preserve">ALL NEW TRITON SINGLE CAB. HDX 4x4 M/T </t>
  </si>
  <si>
    <t xml:space="preserve">ALL NEW TRITON SINGLE CAB. GLX 4x2 M/T </t>
  </si>
  <si>
    <t xml:space="preserve">All New Pajero Sport 2.4 Dakar 4x2 8A/T </t>
  </si>
  <si>
    <t>PU FB-R</t>
  </si>
  <si>
    <t>TIPE</t>
  </si>
  <si>
    <t>COUNTRY OF ORIGIN</t>
  </si>
  <si>
    <t>VARIAN</t>
  </si>
  <si>
    <t>SISTEM  PENGGERAK</t>
  </si>
  <si>
    <t>T/M</t>
  </si>
  <si>
    <t>CC</t>
  </si>
  <si>
    <t>PS</t>
  </si>
  <si>
    <t>CKD</t>
  </si>
  <si>
    <t>GLS MT</t>
  </si>
  <si>
    <t>GLS AT</t>
  </si>
  <si>
    <t>EXCEED MT</t>
  </si>
  <si>
    <t>EXCEED AT</t>
  </si>
  <si>
    <t>SPORT MT</t>
  </si>
  <si>
    <t>SPORT AT</t>
  </si>
  <si>
    <t>CROSS MT</t>
  </si>
  <si>
    <t>CROSS AT</t>
  </si>
  <si>
    <t>ULTIMATE</t>
  </si>
  <si>
    <t>4X2</t>
  </si>
  <si>
    <t>MT</t>
  </si>
  <si>
    <t>AT</t>
  </si>
  <si>
    <t>ROCKFORD</t>
  </si>
  <si>
    <t>CROSS PREMIUM</t>
  </si>
  <si>
    <t>GLS CVT</t>
  </si>
  <si>
    <t>EXCEED CVT</t>
  </si>
  <si>
    <t>SPORT CVT</t>
  </si>
  <si>
    <t>ULTIMATE CVT</t>
  </si>
  <si>
    <t>CVT</t>
  </si>
  <si>
    <t>CROSS CVT</t>
  </si>
  <si>
    <t>4X4</t>
  </si>
  <si>
    <t>DAKAR</t>
  </si>
  <si>
    <t>EXCEED</t>
  </si>
  <si>
    <t>GLX</t>
  </si>
  <si>
    <t>DAKAR ULTIMATE</t>
  </si>
  <si>
    <t>181 PS</t>
  </si>
  <si>
    <t>136 PS</t>
  </si>
  <si>
    <t>DC ULTIMATE</t>
  </si>
  <si>
    <t>DC EXCEED</t>
  </si>
  <si>
    <t>DC GLS</t>
  </si>
  <si>
    <t>DC HDX</t>
  </si>
  <si>
    <t>SC HDX</t>
  </si>
  <si>
    <t>SC GLX</t>
  </si>
  <si>
    <t>86 PS</t>
  </si>
  <si>
    <t>PU L300</t>
  </si>
  <si>
    <t>105 PS</t>
  </si>
  <si>
    <t>NOTED :</t>
  </si>
  <si>
    <t>Harga OTR dan BBN merupakan harga untuk wilayah Aceh</t>
  </si>
  <si>
    <t xml:space="preserve">Harga OTR  Xpander &amp; Pajero diatas untuk warna selain putih </t>
  </si>
  <si>
    <t>Harga &amp; BBN tidak mengikat dan dapat berubah sewaktu waktu tanpa pemberitahuan terlebih dahulu.</t>
  </si>
  <si>
    <t>Harga diatas belum termasuk pajak progresif</t>
  </si>
  <si>
    <t>MODEL YEAR / ASSY YEAR</t>
  </si>
  <si>
    <t>MY21 AY21</t>
  </si>
  <si>
    <t>MY22 AY21</t>
  </si>
  <si>
    <t>XPANDER</t>
  </si>
  <si>
    <t>XPANDER SPORT</t>
  </si>
  <si>
    <t>XPANDER CROSS</t>
  </si>
  <si>
    <t>XPANDER CROSS ROCKFORD</t>
  </si>
  <si>
    <t>NEW XPANDER</t>
  </si>
  <si>
    <t>NEW XPANDER CROSS</t>
  </si>
  <si>
    <t>CBU</t>
  </si>
  <si>
    <t>MY22 AY22</t>
  </si>
  <si>
    <t>SELISIH OTR ACEH VS  MEDAN</t>
  </si>
  <si>
    <t>OPEN</t>
  </si>
  <si>
    <t>MAX</t>
  </si>
  <si>
    <t>25 JT</t>
  </si>
  <si>
    <t>23 JT</t>
  </si>
  <si>
    <t>AY23</t>
  </si>
  <si>
    <t>4x2</t>
  </si>
  <si>
    <t>MY22</t>
  </si>
  <si>
    <t>All New Pajero Sport 2.4 Dakar 4x4 8A/T Ultimate</t>
  </si>
  <si>
    <t>Max  32 JT</t>
  </si>
  <si>
    <t>XFORCE</t>
  </si>
  <si>
    <t>Xpander &amp; Xforce warna Putih tambahan harga Rp. 1.500.000,- &amp; Pajero Putih Rp. 3.000.000,-</t>
  </si>
  <si>
    <t>KENAIKAN HARGA</t>
  </si>
  <si>
    <t>OTR ACEH</t>
  </si>
  <si>
    <t>OTR ACEH SEBELUM KENAIKAN</t>
  </si>
  <si>
    <t>All New Pajero Sport 2.4 Dakar 4x2 8A/T ELITE LIMITED</t>
  </si>
  <si>
    <t>NEW XPANDER ULTIMATE</t>
  </si>
  <si>
    <t>NEW XPANDER BEIGE INTERIOR</t>
  </si>
  <si>
    <t>NEW XPANDER BLACK INTERIOR</t>
  </si>
  <si>
    <t>ULTIMATE MT</t>
  </si>
  <si>
    <t>MY25AY24</t>
  </si>
  <si>
    <t>ELITE LIMITED</t>
  </si>
  <si>
    <t>MY23AY24</t>
  </si>
  <si>
    <t>No Unit</t>
  </si>
  <si>
    <t>No unit</t>
  </si>
  <si>
    <t>MY23AY23</t>
  </si>
  <si>
    <t>Negosiable</t>
  </si>
  <si>
    <t>OTR MEDAN</t>
  </si>
  <si>
    <t>Toleransi 2 jt</t>
  </si>
  <si>
    <t>MAX 24</t>
  </si>
  <si>
    <t>MAX 20</t>
  </si>
  <si>
    <t>MAX 48</t>
  </si>
  <si>
    <t>MY24AY24</t>
  </si>
  <si>
    <t>MAX 40</t>
  </si>
  <si>
    <t>Toleransi 2 JT</t>
  </si>
  <si>
    <t xml:space="preserve">BATAS TOLERANSI </t>
  </si>
  <si>
    <t>HARGA KENDARAAN &amp; DISCOUNT MITSUBISHI  ACEH</t>
  </si>
  <si>
    <t>PREMIUM PACKAGE</t>
  </si>
  <si>
    <t>HARGA</t>
  </si>
  <si>
    <t>REKOMENDASI HO 18 JULI 2024</t>
  </si>
  <si>
    <t>SELISIH OTR ACEH VS HARGA SUGGEST HO</t>
  </si>
  <si>
    <t>MY23AY23/AY24</t>
  </si>
  <si>
    <t>AY 23 ADIRA 58 +9 JT &amp; MUF 58+9JT,Maybank 58+9Jt, Tunai 63 Jt (leasing Non MOU)</t>
  </si>
  <si>
    <t>NEW TRITON DC ULTIMATE 4x4 A/T</t>
  </si>
  <si>
    <t>NEW TRITON DC EXCEED 4x4 M/T</t>
  </si>
  <si>
    <t>NEW TRITON DC GLS 4x4  M/T</t>
  </si>
  <si>
    <t>NEW TRITON DC HDX 4x4  M/T</t>
  </si>
  <si>
    <t xml:space="preserve">NEW TRITON SINGLE CAB. HDX 4x4 M/T </t>
  </si>
  <si>
    <t xml:space="preserve">NEW TRITON SINGLE CAB. GLX 4x2 M/T </t>
  </si>
  <si>
    <t>New Pajero Sport 2.4 Dakar 4x4 8A/T Ultimate</t>
  </si>
  <si>
    <t>New Pajero Sport 2.4 Dakar 4x2 8A/T Ultimate</t>
  </si>
  <si>
    <t xml:space="preserve">New Pajero Sport 2.4 Dakar 4x2 8A/T </t>
  </si>
  <si>
    <t>New Pajero Sport 2.5 Exceed 4x2 A/T</t>
  </si>
  <si>
    <t>New Pajero Sport 2.5 Exceed 4x2 M/T</t>
  </si>
  <si>
    <t>New Pajero Sport 2.5 GLX 4x4 M/T</t>
  </si>
  <si>
    <t>MAX 5</t>
  </si>
  <si>
    <t>MAX 38</t>
  </si>
  <si>
    <t>DISCOUNT REGULER / TUNAI</t>
  </si>
  <si>
    <t>AY24</t>
  </si>
  <si>
    <t>MAX 43</t>
  </si>
  <si>
    <t>MAX 25</t>
  </si>
  <si>
    <t>ULTIMATE CVT DS (DIAMOND SENSE)</t>
  </si>
  <si>
    <t>MAX 32</t>
  </si>
  <si>
    <t>MAX 18</t>
  </si>
  <si>
    <t>ULTIMATE CVT DS (DIAMOND SENSE) WARNA SILVER, GREY, YELLOW, RED</t>
  </si>
  <si>
    <t>ULTIMATE CVT DS (DIAMOND SENSE) WARNA BLACK</t>
  </si>
  <si>
    <t>ULTIMATE CVT DS (DIAMOND SENSE) WARNA WHITE</t>
  </si>
  <si>
    <t>DBM &amp; DIPO &amp; ASM</t>
  </si>
  <si>
    <t xml:space="preserve">  </t>
  </si>
  <si>
    <t>MY25AY25</t>
  </si>
  <si>
    <t>MAX  5</t>
  </si>
  <si>
    <t>MY24AY25</t>
  </si>
  <si>
    <t>MY22 (AY24) OLD MODEL</t>
  </si>
  <si>
    <t>PAJERO</t>
  </si>
  <si>
    <t>TRITON</t>
  </si>
  <si>
    <t>L300</t>
  </si>
  <si>
    <t>MAX 13</t>
  </si>
  <si>
    <t>MAX 10</t>
  </si>
  <si>
    <t>AY25</t>
  </si>
  <si>
    <t>CASH BACK EVENT</t>
  </si>
  <si>
    <t>3 JT</t>
  </si>
  <si>
    <t>3  JT</t>
  </si>
  <si>
    <t xml:space="preserve">MAX  5 </t>
  </si>
  <si>
    <t>LUCKY DIP KHUSUS AY24 : 15 JT</t>
  </si>
  <si>
    <t>ALL NEW  AY25</t>
  </si>
  <si>
    <t>AY23  OLD MODEL</t>
  </si>
  <si>
    <t>AY24 &amp; AY25</t>
  </si>
  <si>
    <t>`</t>
  </si>
  <si>
    <t>MY26 (AY25)</t>
  </si>
  <si>
    <t>MY26AY25</t>
  </si>
  <si>
    <t>MAX 15</t>
  </si>
  <si>
    <t xml:space="preserve">MAX 15 </t>
  </si>
  <si>
    <t>MAX 31</t>
  </si>
  <si>
    <t>NEW XPANDER CROSS (WHITE TWO TONE)</t>
  </si>
  <si>
    <t>NEW XPANDER CROSS (BRONZE TWO TONE)</t>
  </si>
  <si>
    <t>OTR SUGGEST MMKSI 20 MEI 2025</t>
  </si>
  <si>
    <t>SELISIH OTR ACEH VS HARGA SUGGEST MMKSI 20 MEI 2025</t>
  </si>
  <si>
    <t>21 MEI 2025</t>
  </si>
  <si>
    <t>MY26/AY25</t>
  </si>
  <si>
    <t>MAX 35</t>
  </si>
  <si>
    <t>EXCEED MT TOURER</t>
  </si>
  <si>
    <t>EXCEED CVT TOURER</t>
  </si>
  <si>
    <t>MAX 33</t>
  </si>
  <si>
    <t>MAX 30</t>
  </si>
  <si>
    <t>MAX  15</t>
  </si>
  <si>
    <t>MY25AY25AY24</t>
  </si>
  <si>
    <t>MAX  23</t>
  </si>
  <si>
    <t>BERLAKU EVENT MMKSI SD 31 JULI 2025</t>
  </si>
  <si>
    <t>AY 24 ADIRA 53 + 9 JT &amp; MUF 53 + 9 JT, Maybank 53 + 9Jt, Tunai 56 Jt atau (leasing Non MOU : IMFI,ACC)</t>
  </si>
  <si>
    <t>AY 25 ADIRA 44 + 9 JT &amp; MUF 44 + 9 JT, Maybank 44 + 9Jt, Tunai 48 Jt atau (leasing Non MOU : IMFI,ACC)</t>
  </si>
  <si>
    <t>MAX 17</t>
  </si>
  <si>
    <t>DESTINATOR</t>
  </si>
  <si>
    <t>GLS</t>
  </si>
  <si>
    <t>ULTIMATE PREMIUM</t>
  </si>
  <si>
    <t>AY2025</t>
  </si>
  <si>
    <t>Harga Berlaku per 24 Juli 2025</t>
  </si>
  <si>
    <t>Destinator All Varian Warna Putih tambah Rp. 2.500.000,-</t>
  </si>
  <si>
    <t>No Discount</t>
  </si>
  <si>
    <t>24 JULI 2025</t>
  </si>
  <si>
    <t>MY24(AY25)</t>
  </si>
  <si>
    <t>MY25(AY24&amp;AY25)</t>
  </si>
  <si>
    <t>MY23MY25(AY24&amp;AY25)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</si>
</sst>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20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22"/>
      <color theme="1"/>
      <name val="Calibri"/>
      <family val="2"/>
    </font>
    <font>
      <b/>
      <sz val="26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sz val="12"/>
      <name val="Calibri"/>
      <family val="2"/>
    </font>
    <font>
      <b/>
      <sz val="20"/>
      <color rgb="FFFF0000"/>
      <name val="Calibri"/>
      <family val="2"/>
    </font>
    <font>
      <b/>
      <sz val="12"/>
      <color rgb="FFFF0000"/>
      <name val="Calibri"/>
      <family val="2"/>
    </font>
    <font>
      <b/>
      <sz val="16"/>
      <name val="Calibri"/>
      <family val="2"/>
    </font>
    <font>
      <b/>
      <sz val="14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/>
      <diagonal style="thin">
        <color indexed="64"/>
      </diagonal>
    </border>
    <border diagonalUp="1" diagonalDown="1">
      <left style="thick">
        <color indexed="64"/>
      </left>
      <right style="thick">
        <color indexed="64"/>
      </right>
      <top/>
      <bottom/>
      <diagonal style="thin">
        <color indexed="64"/>
      </diagonal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13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 vertical="center"/>
    </xf>
    <xf numFmtId="3" fontId="3" fillId="0" borderId="3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1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6" fillId="0" borderId="0" xfId="0" applyFont="1"/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3" fontId="3" fillId="0" borderId="30" xfId="1" applyNumberFormat="1" applyFont="1" applyBorder="1" applyAlignment="1">
      <alignment horizontal="center" vertical="center"/>
    </xf>
    <xf numFmtId="3" fontId="3" fillId="0" borderId="31" xfId="1" applyNumberFormat="1" applyFont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3" borderId="31" xfId="1" applyNumberFormat="1" applyFont="1" applyFill="1" applyBorder="1" applyAlignment="1">
      <alignment horizontal="center" vertical="center"/>
    </xf>
    <xf numFmtId="3" fontId="3" fillId="3" borderId="29" xfId="1" applyNumberFormat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1" fontId="3" fillId="0" borderId="24" xfId="2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1" fontId="3" fillId="0" borderId="11" xfId="2" applyNumberFormat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1" fontId="3" fillId="0" borderId="26" xfId="2" applyNumberFormat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1" fontId="3" fillId="0" borderId="36" xfId="2" applyNumberFormat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" fontId="3" fillId="0" borderId="32" xfId="2" applyNumberFormat="1" applyFont="1" applyBorder="1" applyAlignment="1">
      <alignment horizontal="center" vertical="center"/>
    </xf>
    <xf numFmtId="0" fontId="3" fillId="3" borderId="36" xfId="1" applyFont="1" applyFill="1" applyBorder="1" applyAlignment="1">
      <alignment horizontal="center" vertical="center"/>
    </xf>
    <xf numFmtId="1" fontId="3" fillId="3" borderId="36" xfId="2" applyNumberFormat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1" fontId="3" fillId="3" borderId="11" xfId="2" applyNumberFormat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3" fontId="3" fillId="2" borderId="37" xfId="1" applyNumberFormat="1" applyFont="1" applyFill="1" applyBorder="1" applyAlignment="1">
      <alignment vertical="center"/>
    </xf>
    <xf numFmtId="3" fontId="3" fillId="2" borderId="38" xfId="1" applyNumberFormat="1" applyFont="1" applyFill="1" applyBorder="1" applyAlignment="1">
      <alignment vertical="center"/>
    </xf>
    <xf numFmtId="3" fontId="3" fillId="2" borderId="39" xfId="1" applyNumberFormat="1" applyFont="1" applyFill="1" applyBorder="1" applyAlignment="1">
      <alignment vertical="center"/>
    </xf>
    <xf numFmtId="3" fontId="3" fillId="2" borderId="9" xfId="1" applyNumberFormat="1" applyFont="1" applyFill="1" applyBorder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3" fontId="2" fillId="0" borderId="45" xfId="1" applyNumberFormat="1" applyFont="1" applyBorder="1" applyAlignment="1">
      <alignment vertical="center"/>
    </xf>
    <xf numFmtId="3" fontId="2" fillId="0" borderId="46" xfId="1" applyNumberFormat="1" applyFont="1" applyBorder="1" applyAlignment="1">
      <alignment vertical="center"/>
    </xf>
    <xf numFmtId="3" fontId="2" fillId="0" borderId="47" xfId="1" applyNumberFormat="1" applyFont="1" applyBorder="1" applyAlignment="1">
      <alignment vertical="center"/>
    </xf>
    <xf numFmtId="3" fontId="2" fillId="0" borderId="48" xfId="1" applyNumberFormat="1" applyFont="1" applyBorder="1" applyAlignment="1">
      <alignment vertical="center"/>
    </xf>
    <xf numFmtId="3" fontId="2" fillId="0" borderId="49" xfId="1" applyNumberFormat="1" applyFont="1" applyBorder="1" applyAlignment="1">
      <alignment vertical="center"/>
    </xf>
    <xf numFmtId="3" fontId="2" fillId="0" borderId="42" xfId="1" applyNumberFormat="1" applyFont="1" applyBorder="1" applyAlignment="1">
      <alignment vertical="center"/>
    </xf>
    <xf numFmtId="3" fontId="2" fillId="3" borderId="45" xfId="1" applyNumberFormat="1" applyFont="1" applyFill="1" applyBorder="1" applyAlignment="1">
      <alignment vertical="center"/>
    </xf>
    <xf numFmtId="3" fontId="2" fillId="3" borderId="46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horizontal="left" vertical="center"/>
    </xf>
    <xf numFmtId="3" fontId="3" fillId="3" borderId="30" xfId="1" applyNumberFormat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3" fontId="3" fillId="4" borderId="31" xfId="1" applyNumberFormat="1" applyFont="1" applyFill="1" applyBorder="1" applyAlignment="1">
      <alignment horizontal="center" vertical="center"/>
    </xf>
    <xf numFmtId="0" fontId="3" fillId="4" borderId="36" xfId="1" applyFont="1" applyFill="1" applyBorder="1" applyAlignment="1">
      <alignment horizontal="center" vertical="center"/>
    </xf>
    <xf numFmtId="1" fontId="3" fillId="4" borderId="36" xfId="2" applyNumberFormat="1" applyFont="1" applyFill="1" applyBorder="1" applyAlignment="1">
      <alignment horizontal="center" vertical="center"/>
    </xf>
    <xf numFmtId="3" fontId="2" fillId="4" borderId="45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3" fontId="2" fillId="4" borderId="46" xfId="1" applyNumberFormat="1" applyFont="1" applyFill="1" applyBorder="1" applyAlignment="1">
      <alignment horizontal="right" vertical="center"/>
    </xf>
    <xf numFmtId="3" fontId="9" fillId="0" borderId="43" xfId="1" applyNumberFormat="1" applyFont="1" applyBorder="1" applyAlignment="1">
      <alignment vertical="center"/>
    </xf>
    <xf numFmtId="3" fontId="9" fillId="0" borderId="50" xfId="1" applyNumberFormat="1" applyFont="1" applyBorder="1" applyAlignment="1">
      <alignment vertical="center"/>
    </xf>
    <xf numFmtId="3" fontId="9" fillId="0" borderId="44" xfId="1" applyNumberFormat="1" applyFont="1" applyBorder="1" applyAlignment="1">
      <alignment vertical="center"/>
    </xf>
    <xf numFmtId="3" fontId="2" fillId="3" borderId="50" xfId="1" applyNumberFormat="1" applyFont="1" applyFill="1" applyBorder="1" applyAlignment="1">
      <alignment vertical="center"/>
    </xf>
    <xf numFmtId="3" fontId="2" fillId="3" borderId="43" xfId="1" applyNumberFormat="1" applyFont="1" applyFill="1" applyBorder="1" applyAlignment="1">
      <alignment horizontal="center" vertical="center"/>
    </xf>
    <xf numFmtId="3" fontId="2" fillId="3" borderId="46" xfId="1" applyNumberFormat="1" applyFont="1" applyFill="1" applyBorder="1" applyAlignment="1">
      <alignment horizontal="center" vertical="center"/>
    </xf>
    <xf numFmtId="3" fontId="2" fillId="3" borderId="44" xfId="1" applyNumberFormat="1" applyFont="1" applyFill="1" applyBorder="1" applyAlignment="1">
      <alignment horizontal="center" vertical="center"/>
    </xf>
    <xf numFmtId="3" fontId="2" fillId="4" borderId="51" xfId="1" applyNumberFormat="1" applyFont="1" applyFill="1" applyBorder="1" applyAlignment="1">
      <alignment horizontal="right" vertical="center"/>
    </xf>
    <xf numFmtId="3" fontId="3" fillId="4" borderId="29" xfId="1" applyNumberFormat="1" applyFont="1" applyFill="1" applyBorder="1" applyAlignment="1">
      <alignment horizontal="center" vertical="center"/>
    </xf>
    <xf numFmtId="3" fontId="3" fillId="4" borderId="30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3" fontId="9" fillId="0" borderId="43" xfId="1" applyNumberFormat="1" applyFont="1" applyBorder="1" applyAlignment="1">
      <alignment horizontal="center" vertical="center"/>
    </xf>
    <xf numFmtId="3" fontId="9" fillId="0" borderId="50" xfId="1" applyNumberFormat="1" applyFont="1" applyBorder="1" applyAlignment="1">
      <alignment horizontal="center" vertical="center"/>
    </xf>
    <xf numFmtId="3" fontId="9" fillId="0" borderId="44" xfId="1" applyNumberFormat="1" applyFont="1" applyBorder="1" applyAlignment="1">
      <alignment horizontal="center" vertical="center"/>
    </xf>
    <xf numFmtId="3" fontId="3" fillId="5" borderId="31" xfId="1" applyNumberFormat="1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vertical="center"/>
    </xf>
    <xf numFmtId="0" fontId="3" fillId="5" borderId="11" xfId="1" applyFont="1" applyFill="1" applyBorder="1" applyAlignment="1">
      <alignment horizontal="center" vertical="center"/>
    </xf>
    <xf numFmtId="3" fontId="2" fillId="5" borderId="46" xfId="1" applyNumberFormat="1" applyFont="1" applyFill="1" applyBorder="1" applyAlignment="1">
      <alignment horizontal="right" vertical="center"/>
    </xf>
    <xf numFmtId="3" fontId="3" fillId="5" borderId="30" xfId="1" applyNumberFormat="1" applyFont="1" applyFill="1" applyBorder="1" applyAlignment="1">
      <alignment horizontal="center" vertical="center"/>
    </xf>
    <xf numFmtId="0" fontId="3" fillId="5" borderId="26" xfId="1" applyFont="1" applyFill="1" applyBorder="1" applyAlignment="1">
      <alignment vertical="center"/>
    </xf>
    <xf numFmtId="0" fontId="3" fillId="5" borderId="26" xfId="1" applyFont="1" applyFill="1" applyBorder="1" applyAlignment="1">
      <alignment horizontal="center" vertical="center"/>
    </xf>
    <xf numFmtId="3" fontId="2" fillId="5" borderId="44" xfId="1" applyNumberFormat="1" applyFont="1" applyFill="1" applyBorder="1" applyAlignment="1">
      <alignment horizontal="right" vertical="center"/>
    </xf>
    <xf numFmtId="3" fontId="3" fillId="6" borderId="31" xfId="1" applyNumberFormat="1" applyFont="1" applyFill="1" applyBorder="1" applyAlignment="1">
      <alignment horizontal="center" vertical="center"/>
    </xf>
    <xf numFmtId="3" fontId="2" fillId="6" borderId="45" xfId="1" applyNumberFormat="1" applyFont="1" applyFill="1" applyBorder="1" applyAlignment="1">
      <alignment vertical="center"/>
    </xf>
    <xf numFmtId="0" fontId="3" fillId="6" borderId="11" xfId="1" applyFont="1" applyFill="1" applyBorder="1" applyAlignment="1">
      <alignment vertical="center"/>
    </xf>
    <xf numFmtId="0" fontId="3" fillId="6" borderId="11" xfId="1" applyFont="1" applyFill="1" applyBorder="1" applyAlignment="1">
      <alignment horizontal="center" vertical="center"/>
    </xf>
    <xf numFmtId="3" fontId="2" fillId="6" borderId="46" xfId="1" applyNumberFormat="1" applyFont="1" applyFill="1" applyBorder="1" applyAlignment="1">
      <alignment vertical="center"/>
    </xf>
    <xf numFmtId="3" fontId="2" fillId="6" borderId="46" xfId="1" applyNumberFormat="1" applyFont="1" applyFill="1" applyBorder="1" applyAlignment="1">
      <alignment horizontal="right" vertical="center"/>
    </xf>
    <xf numFmtId="3" fontId="3" fillId="6" borderId="30" xfId="1" applyNumberFormat="1" applyFont="1" applyFill="1" applyBorder="1" applyAlignment="1">
      <alignment horizontal="center" vertical="center"/>
    </xf>
    <xf numFmtId="0" fontId="3" fillId="6" borderId="26" xfId="1" applyFont="1" applyFill="1" applyBorder="1" applyAlignment="1">
      <alignment vertical="center"/>
    </xf>
    <xf numFmtId="0" fontId="3" fillId="6" borderId="26" xfId="1" applyFont="1" applyFill="1" applyBorder="1" applyAlignment="1">
      <alignment horizontal="center" vertical="center"/>
    </xf>
    <xf numFmtId="3" fontId="3" fillId="7" borderId="30" xfId="1" applyNumberFormat="1" applyFont="1" applyFill="1" applyBorder="1" applyAlignment="1">
      <alignment horizontal="center" vertical="center"/>
    </xf>
    <xf numFmtId="3" fontId="2" fillId="7" borderId="42" xfId="1" applyNumberFormat="1" applyFont="1" applyFill="1" applyBorder="1" applyAlignment="1">
      <alignment vertical="center"/>
    </xf>
    <xf numFmtId="3" fontId="2" fillId="7" borderId="35" xfId="1" applyNumberFormat="1" applyFont="1" applyFill="1" applyBorder="1" applyAlignment="1">
      <alignment vertical="center" wrapText="1"/>
    </xf>
    <xf numFmtId="3" fontId="2" fillId="4" borderId="50" xfId="1" applyNumberFormat="1" applyFont="1" applyFill="1" applyBorder="1" applyAlignment="1">
      <alignment horizontal="right" vertical="center"/>
    </xf>
    <xf numFmtId="3" fontId="2" fillId="4" borderId="55" xfId="1" applyNumberFormat="1" applyFont="1" applyFill="1" applyBorder="1" applyAlignment="1">
      <alignment horizontal="right" vertical="center"/>
    </xf>
    <xf numFmtId="3" fontId="2" fillId="4" borderId="44" xfId="1" applyNumberFormat="1" applyFont="1" applyFill="1" applyBorder="1" applyAlignment="1">
      <alignment horizontal="right" vertical="center"/>
    </xf>
    <xf numFmtId="0" fontId="3" fillId="4" borderId="21" xfId="1" applyFont="1" applyFill="1" applyBorder="1" applyAlignment="1">
      <alignment horizontal="center" vertical="center"/>
    </xf>
    <xf numFmtId="1" fontId="3" fillId="3" borderId="13" xfId="2" applyNumberFormat="1" applyFont="1" applyFill="1" applyBorder="1" applyAlignment="1">
      <alignment horizontal="center" vertical="center"/>
    </xf>
    <xf numFmtId="3" fontId="3" fillId="0" borderId="57" xfId="1" applyNumberFormat="1" applyFont="1" applyBorder="1" applyAlignment="1">
      <alignment vertical="center"/>
    </xf>
    <xf numFmtId="3" fontId="3" fillId="2" borderId="58" xfId="1" applyNumberFormat="1" applyFont="1" applyFill="1" applyBorder="1" applyAlignment="1">
      <alignment vertical="center"/>
    </xf>
    <xf numFmtId="3" fontId="2" fillId="3" borderId="47" xfId="1" applyNumberFormat="1" applyFont="1" applyFill="1" applyBorder="1" applyAlignment="1">
      <alignment horizontal="right" vertical="center"/>
    </xf>
    <xf numFmtId="3" fontId="2" fillId="4" borderId="15" xfId="1" applyNumberFormat="1" applyFont="1" applyFill="1" applyBorder="1" applyAlignment="1">
      <alignment horizontal="right" vertical="center"/>
    </xf>
    <xf numFmtId="3" fontId="2" fillId="2" borderId="15" xfId="1" applyNumberFormat="1" applyFont="1" applyFill="1" applyBorder="1" applyAlignment="1">
      <alignment horizontal="right" vertical="center"/>
    </xf>
    <xf numFmtId="3" fontId="2" fillId="4" borderId="16" xfId="1" applyNumberFormat="1" applyFont="1" applyFill="1" applyBorder="1" applyAlignment="1">
      <alignment horizontal="right" vertical="center"/>
    </xf>
    <xf numFmtId="3" fontId="2" fillId="2" borderId="16" xfId="1" applyNumberFormat="1" applyFont="1" applyFill="1" applyBorder="1" applyAlignment="1">
      <alignment horizontal="right" vertical="center"/>
    </xf>
    <xf numFmtId="3" fontId="2" fillId="4" borderId="18" xfId="1" applyNumberFormat="1" applyFont="1" applyFill="1" applyBorder="1" applyAlignment="1">
      <alignment horizontal="right" vertical="center"/>
    </xf>
    <xf numFmtId="3" fontId="2" fillId="2" borderId="18" xfId="1" applyNumberFormat="1" applyFont="1" applyFill="1" applyBorder="1" applyAlignment="1">
      <alignment horizontal="right" vertical="center"/>
    </xf>
    <xf numFmtId="3" fontId="3" fillId="8" borderId="28" xfId="1" applyNumberFormat="1" applyFont="1" applyFill="1" applyBorder="1" applyAlignment="1">
      <alignment horizontal="center" vertical="center"/>
    </xf>
    <xf numFmtId="0" fontId="3" fillId="8" borderId="24" xfId="1" applyFont="1" applyFill="1" applyBorder="1" applyAlignment="1">
      <alignment horizontal="center" vertical="center"/>
    </xf>
    <xf numFmtId="0" fontId="3" fillId="8" borderId="41" xfId="1" applyFont="1" applyFill="1" applyBorder="1" applyAlignment="1">
      <alignment horizontal="center" vertical="center"/>
    </xf>
    <xf numFmtId="1" fontId="3" fillId="8" borderId="24" xfId="2" applyNumberFormat="1" applyFont="1" applyFill="1" applyBorder="1" applyAlignment="1">
      <alignment horizontal="center" vertical="center"/>
    </xf>
    <xf numFmtId="3" fontId="3" fillId="8" borderId="59" xfId="1" applyNumberFormat="1" applyFont="1" applyFill="1" applyBorder="1" applyAlignment="1">
      <alignment vertical="center"/>
    </xf>
    <xf numFmtId="3" fontId="3" fillId="8" borderId="60" xfId="1" applyNumberFormat="1" applyFont="1" applyFill="1" applyBorder="1" applyAlignment="1">
      <alignment vertical="center"/>
    </xf>
    <xf numFmtId="3" fontId="2" fillId="8" borderId="48" xfId="1" applyNumberFormat="1" applyFont="1" applyFill="1" applyBorder="1" applyAlignment="1">
      <alignment horizontal="right" vertical="center"/>
    </xf>
    <xf numFmtId="3" fontId="3" fillId="8" borderId="29" xfId="1" applyNumberFormat="1" applyFont="1" applyFill="1" applyBorder="1" applyAlignment="1">
      <alignment horizontal="center" vertical="center"/>
    </xf>
    <xf numFmtId="0" fontId="3" fillId="8" borderId="11" xfId="1" applyFont="1" applyFill="1" applyBorder="1" applyAlignment="1">
      <alignment horizontal="center" vertical="center"/>
    </xf>
    <xf numFmtId="1" fontId="3" fillId="8" borderId="11" xfId="2" applyNumberFormat="1" applyFont="1" applyFill="1" applyBorder="1" applyAlignment="1">
      <alignment horizontal="center" vertical="center"/>
    </xf>
    <xf numFmtId="3" fontId="3" fillId="8" borderId="7" xfId="1" applyNumberFormat="1" applyFont="1" applyFill="1" applyBorder="1" applyAlignment="1">
      <alignment vertical="center"/>
    </xf>
    <xf numFmtId="3" fontId="3" fillId="8" borderId="40" xfId="1" applyNumberFormat="1" applyFont="1" applyFill="1" applyBorder="1" applyAlignment="1">
      <alignment vertical="center"/>
    </xf>
    <xf numFmtId="3" fontId="2" fillId="8" borderId="46" xfId="1" applyNumberFormat="1" applyFont="1" applyFill="1" applyBorder="1" applyAlignment="1">
      <alignment horizontal="right" vertical="center"/>
    </xf>
    <xf numFmtId="3" fontId="3" fillId="8" borderId="30" xfId="1" applyNumberFormat="1" applyFont="1" applyFill="1" applyBorder="1" applyAlignment="1">
      <alignment horizontal="center" vertical="center"/>
    </xf>
    <xf numFmtId="0" fontId="3" fillId="8" borderId="26" xfId="1" applyFont="1" applyFill="1" applyBorder="1" applyAlignment="1">
      <alignment horizontal="center" vertical="center"/>
    </xf>
    <xf numFmtId="1" fontId="3" fillId="8" borderId="26" xfId="2" applyNumberFormat="1" applyFont="1" applyFill="1" applyBorder="1" applyAlignment="1">
      <alignment horizontal="center" vertical="center"/>
    </xf>
    <xf numFmtId="3" fontId="3" fillId="8" borderId="61" xfId="1" applyNumberFormat="1" applyFont="1" applyFill="1" applyBorder="1" applyAlignment="1">
      <alignment vertical="center"/>
    </xf>
    <xf numFmtId="3" fontId="3" fillId="8" borderId="62" xfId="1" applyNumberFormat="1" applyFont="1" applyFill="1" applyBorder="1" applyAlignment="1">
      <alignment vertical="center"/>
    </xf>
    <xf numFmtId="3" fontId="2" fillId="8" borderId="49" xfId="1" applyNumberFormat="1" applyFont="1" applyFill="1" applyBorder="1" applyAlignment="1">
      <alignment horizontal="right" vertical="center"/>
    </xf>
    <xf numFmtId="3" fontId="10" fillId="8" borderId="50" xfId="1" applyNumberFormat="1" applyFont="1" applyFill="1" applyBorder="1" applyAlignment="1">
      <alignment horizontal="center" vertical="center"/>
    </xf>
    <xf numFmtId="41" fontId="0" fillId="0" borderId="0" xfId="2" applyFont="1" applyFill="1"/>
    <xf numFmtId="3" fontId="3" fillId="4" borderId="25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" fontId="3" fillId="4" borderId="26" xfId="2" applyNumberFormat="1" applyFont="1" applyFill="1" applyBorder="1" applyAlignment="1">
      <alignment horizontal="center" vertical="center"/>
    </xf>
    <xf numFmtId="3" fontId="3" fillId="0" borderId="53" xfId="1" applyNumberFormat="1" applyFont="1" applyBorder="1" applyAlignment="1">
      <alignment vertical="center"/>
    </xf>
    <xf numFmtId="0" fontId="3" fillId="0" borderId="60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0" borderId="65" xfId="1" applyFont="1" applyBorder="1" applyAlignment="1">
      <alignment horizontal="center" vertical="center"/>
    </xf>
    <xf numFmtId="0" fontId="3" fillId="3" borderId="54" xfId="1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/>
    </xf>
    <xf numFmtId="0" fontId="3" fillId="3" borderId="58" xfId="1" applyFont="1" applyFill="1" applyBorder="1" applyAlignment="1">
      <alignment horizontal="center" vertical="center"/>
    </xf>
    <xf numFmtId="0" fontId="3" fillId="8" borderId="60" xfId="1" applyFont="1" applyFill="1" applyBorder="1" applyAlignment="1">
      <alignment horizontal="center" vertical="center"/>
    </xf>
    <xf numFmtId="0" fontId="3" fillId="8" borderId="40" xfId="1" applyFont="1" applyFill="1" applyBorder="1" applyAlignment="1">
      <alignment horizontal="center" vertical="center"/>
    </xf>
    <xf numFmtId="0" fontId="3" fillId="8" borderId="62" xfId="1" applyFont="1" applyFill="1" applyBorder="1" applyAlignment="1">
      <alignment horizontal="center" vertical="center"/>
    </xf>
    <xf numFmtId="0" fontId="3" fillId="4" borderId="54" xfId="1" applyFont="1" applyFill="1" applyBorder="1" applyAlignment="1">
      <alignment horizontal="center" vertical="center"/>
    </xf>
    <xf numFmtId="0" fontId="3" fillId="5" borderId="40" xfId="1" applyFont="1" applyFill="1" applyBorder="1" applyAlignment="1">
      <alignment horizontal="center" vertical="center"/>
    </xf>
    <xf numFmtId="0" fontId="3" fillId="5" borderId="62" xfId="1" applyFont="1" applyFill="1" applyBorder="1" applyAlignment="1">
      <alignment horizontal="center" vertical="center"/>
    </xf>
    <xf numFmtId="0" fontId="3" fillId="6" borderId="40" xfId="1" applyFont="1" applyFill="1" applyBorder="1" applyAlignment="1">
      <alignment horizontal="center" vertical="center"/>
    </xf>
    <xf numFmtId="0" fontId="3" fillId="6" borderId="62" xfId="1" applyFont="1" applyFill="1" applyBorder="1" applyAlignment="1">
      <alignment horizontal="center" vertical="center"/>
    </xf>
    <xf numFmtId="41" fontId="2" fillId="0" borderId="45" xfId="2" applyFont="1" applyBorder="1" applyAlignment="1">
      <alignment vertical="center"/>
    </xf>
    <xf numFmtId="41" fontId="2" fillId="0" borderId="46" xfId="2" applyFont="1" applyBorder="1" applyAlignment="1">
      <alignment vertical="center"/>
    </xf>
    <xf numFmtId="41" fontId="2" fillId="0" borderId="49" xfId="2" applyFont="1" applyBorder="1" applyAlignment="1">
      <alignment vertical="center"/>
    </xf>
    <xf numFmtId="41" fontId="2" fillId="0" borderId="42" xfId="2" applyFont="1" applyBorder="1" applyAlignment="1">
      <alignment vertical="center"/>
    </xf>
    <xf numFmtId="41" fontId="2" fillId="3" borderId="45" xfId="2" applyFont="1" applyFill="1" applyBorder="1" applyAlignment="1">
      <alignment vertical="center"/>
    </xf>
    <xf numFmtId="41" fontId="2" fillId="3" borderId="46" xfId="2" applyFont="1" applyFill="1" applyBorder="1" applyAlignment="1">
      <alignment vertical="center"/>
    </xf>
    <xf numFmtId="41" fontId="2" fillId="3" borderId="47" xfId="2" applyFont="1" applyFill="1" applyBorder="1" applyAlignment="1">
      <alignment horizontal="center" vertical="center"/>
    </xf>
    <xf numFmtId="41" fontId="2" fillId="8" borderId="48" xfId="2" applyFont="1" applyFill="1" applyBorder="1" applyAlignment="1">
      <alignment horizontal="center" vertical="center"/>
    </xf>
    <xf numFmtId="41" fontId="2" fillId="8" borderId="46" xfId="2" applyFont="1" applyFill="1" applyBorder="1" applyAlignment="1">
      <alignment horizontal="center" vertical="center"/>
    </xf>
    <xf numFmtId="41" fontId="2" fillId="8" borderId="49" xfId="2" applyFont="1" applyFill="1" applyBorder="1" applyAlignment="1">
      <alignment horizontal="center" vertical="center"/>
    </xf>
    <xf numFmtId="41" fontId="2" fillId="4" borderId="45" xfId="2" applyFont="1" applyFill="1" applyBorder="1" applyAlignment="1">
      <alignment horizontal="center" vertical="center"/>
    </xf>
    <xf numFmtId="41" fontId="2" fillId="4" borderId="49" xfId="2" applyFont="1" applyFill="1" applyBorder="1" applyAlignment="1">
      <alignment horizontal="center" vertical="center"/>
    </xf>
    <xf numFmtId="41" fontId="2" fillId="5" borderId="46" xfId="2" applyFont="1" applyFill="1" applyBorder="1" applyAlignment="1">
      <alignment vertical="center"/>
    </xf>
    <xf numFmtId="41" fontId="2" fillId="5" borderId="49" xfId="2" applyFont="1" applyFill="1" applyBorder="1" applyAlignment="1">
      <alignment vertical="center"/>
    </xf>
    <xf numFmtId="41" fontId="2" fillId="6" borderId="46" xfId="2" applyFont="1" applyFill="1" applyBorder="1" applyAlignment="1">
      <alignment vertical="center"/>
    </xf>
    <xf numFmtId="41" fontId="2" fillId="6" borderId="49" xfId="2" applyFont="1" applyFill="1" applyBorder="1" applyAlignment="1">
      <alignment vertical="center"/>
    </xf>
    <xf numFmtId="0" fontId="2" fillId="5" borderId="66" xfId="1" applyFont="1" applyFill="1" applyBorder="1" applyAlignment="1">
      <alignment horizontal="center" vertical="center" wrapText="1"/>
    </xf>
    <xf numFmtId="41" fontId="2" fillId="0" borderId="52" xfId="2" applyFont="1" applyBorder="1" applyAlignment="1">
      <alignment vertical="center"/>
    </xf>
    <xf numFmtId="41" fontId="2" fillId="0" borderId="12" xfId="2" applyFont="1" applyBorder="1" applyAlignment="1">
      <alignment vertical="center"/>
    </xf>
    <xf numFmtId="41" fontId="2" fillId="0" borderId="0" xfId="2" applyFont="1" applyBorder="1" applyAlignment="1">
      <alignment vertical="center"/>
    </xf>
    <xf numFmtId="41" fontId="2" fillId="3" borderId="0" xfId="2" applyFont="1" applyFill="1" applyBorder="1" applyAlignment="1">
      <alignment vertical="center"/>
    </xf>
    <xf numFmtId="41" fontId="2" fillId="3" borderId="12" xfId="2" applyFont="1" applyFill="1" applyBorder="1" applyAlignment="1">
      <alignment vertical="center"/>
    </xf>
    <xf numFmtId="41" fontId="2" fillId="3" borderId="56" xfId="2" applyFont="1" applyFill="1" applyBorder="1" applyAlignment="1">
      <alignment horizontal="center" vertical="center"/>
    </xf>
    <xf numFmtId="41" fontId="2" fillId="8" borderId="14" xfId="2" applyFont="1" applyFill="1" applyBorder="1" applyAlignment="1">
      <alignment horizontal="center" vertical="center"/>
    </xf>
    <xf numFmtId="41" fontId="2" fillId="8" borderId="12" xfId="2" applyFont="1" applyFill="1" applyBorder="1" applyAlignment="1">
      <alignment horizontal="center" vertical="center"/>
    </xf>
    <xf numFmtId="41" fontId="2" fillId="8" borderId="17" xfId="2" applyFont="1" applyFill="1" applyBorder="1" applyAlignment="1">
      <alignment horizontal="center" vertical="center"/>
    </xf>
    <xf numFmtId="41" fontId="2" fillId="4" borderId="46" xfId="2" applyFont="1" applyFill="1" applyBorder="1" applyAlignment="1">
      <alignment horizontal="center" vertical="center"/>
    </xf>
    <xf numFmtId="41" fontId="2" fillId="4" borderId="48" xfId="2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right" vertical="center"/>
    </xf>
    <xf numFmtId="1" fontId="3" fillId="4" borderId="21" xfId="2" applyNumberFormat="1" applyFont="1" applyFill="1" applyBorder="1" applyAlignment="1">
      <alignment horizontal="center" vertical="center"/>
    </xf>
    <xf numFmtId="0" fontId="3" fillId="4" borderId="64" xfId="1" applyFont="1" applyFill="1" applyBorder="1" applyAlignment="1">
      <alignment horizontal="center" vertical="center"/>
    </xf>
    <xf numFmtId="41" fontId="2" fillId="4" borderId="44" xfId="2" applyFont="1" applyFill="1" applyBorder="1" applyAlignment="1">
      <alignment horizontal="center" vertical="center"/>
    </xf>
    <xf numFmtId="3" fontId="2" fillId="4" borderId="42" xfId="1" applyNumberFormat="1" applyFont="1" applyFill="1" applyBorder="1" applyAlignment="1">
      <alignment horizontal="right" vertical="center"/>
    </xf>
    <xf numFmtId="3" fontId="7" fillId="2" borderId="42" xfId="1" applyNumberFormat="1" applyFont="1" applyFill="1" applyBorder="1" applyAlignment="1">
      <alignment horizontal="center" vertical="center"/>
    </xf>
    <xf numFmtId="3" fontId="2" fillId="2" borderId="51" xfId="1" applyNumberFormat="1" applyFont="1" applyFill="1" applyBorder="1" applyAlignment="1">
      <alignment horizontal="right" vertical="center"/>
    </xf>
    <xf numFmtId="3" fontId="10" fillId="2" borderId="44" xfId="1" applyNumberFormat="1" applyFont="1" applyFill="1" applyBorder="1" applyAlignment="1">
      <alignment horizontal="center" vertical="center"/>
    </xf>
    <xf numFmtId="3" fontId="3" fillId="0" borderId="50" xfId="1" applyNumberFormat="1" applyFont="1" applyBorder="1" applyAlignment="1">
      <alignment vertical="center"/>
    </xf>
    <xf numFmtId="3" fontId="3" fillId="0" borderId="50" xfId="1" applyNumberFormat="1" applyFont="1" applyBorder="1" applyAlignment="1">
      <alignment horizontal="center" vertical="center"/>
    </xf>
    <xf numFmtId="3" fontId="2" fillId="9" borderId="4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41" fontId="2" fillId="6" borderId="45" xfId="2" applyFont="1" applyFill="1" applyBorder="1" applyAlignment="1">
      <alignment vertical="center"/>
    </xf>
    <xf numFmtId="41" fontId="2" fillId="4" borderId="47" xfId="2" applyFont="1" applyFill="1" applyBorder="1" applyAlignment="1">
      <alignment horizontal="center" vertical="center"/>
    </xf>
    <xf numFmtId="41" fontId="2" fillId="4" borderId="48" xfId="2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41" fontId="2" fillId="5" borderId="44" xfId="2" applyFont="1" applyFill="1" applyBorder="1" applyAlignment="1">
      <alignment vertical="center"/>
    </xf>
    <xf numFmtId="41" fontId="2" fillId="4" borderId="55" xfId="2" applyFont="1" applyFill="1" applyBorder="1" applyAlignment="1">
      <alignment horizontal="center" vertical="center"/>
    </xf>
    <xf numFmtId="3" fontId="7" fillId="2" borderId="44" xfId="1" applyNumberFormat="1" applyFont="1" applyFill="1" applyBorder="1" applyAlignment="1">
      <alignment horizontal="center" vertical="center"/>
    </xf>
    <xf numFmtId="3" fontId="2" fillId="8" borderId="70" xfId="1" applyNumberFormat="1" applyFont="1" applyFill="1" applyBorder="1" applyAlignment="1">
      <alignment vertical="center"/>
    </xf>
    <xf numFmtId="3" fontId="2" fillId="8" borderId="71" xfId="1" applyNumberFormat="1" applyFont="1" applyFill="1" applyBorder="1" applyAlignment="1">
      <alignment vertical="center"/>
    </xf>
    <xf numFmtId="0" fontId="3" fillId="4" borderId="75" xfId="1" applyFont="1" applyFill="1" applyBorder="1" applyAlignment="1">
      <alignment horizontal="center" vertical="center"/>
    </xf>
    <xf numFmtId="0" fontId="3" fillId="4" borderId="76" xfId="1" applyFont="1" applyFill="1" applyBorder="1" applyAlignment="1">
      <alignment horizontal="center" vertical="center"/>
    </xf>
    <xf numFmtId="0" fontId="3" fillId="4" borderId="41" xfId="1" applyFont="1" applyFill="1" applyBorder="1" applyAlignment="1">
      <alignment horizontal="center" vertical="center"/>
    </xf>
    <xf numFmtId="1" fontId="3" fillId="4" borderId="41" xfId="2" applyNumberFormat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41" fontId="2" fillId="4" borderId="50" xfId="2" applyFont="1" applyFill="1" applyBorder="1" applyAlignment="1">
      <alignment horizontal="center" vertical="center"/>
    </xf>
    <xf numFmtId="3" fontId="2" fillId="4" borderId="47" xfId="1" applyNumberFormat="1" applyFont="1" applyFill="1" applyBorder="1" applyAlignment="1">
      <alignment horizontal="right" vertical="center"/>
    </xf>
    <xf numFmtId="3" fontId="2" fillId="7" borderId="43" xfId="1" applyNumberFormat="1" applyFont="1" applyFill="1" applyBorder="1" applyAlignment="1">
      <alignment vertical="center" wrapText="1"/>
    </xf>
    <xf numFmtId="3" fontId="2" fillId="7" borderId="50" xfId="1" applyNumberFormat="1" applyFont="1" applyFill="1" applyBorder="1" applyAlignment="1">
      <alignment vertical="center" wrapText="1"/>
    </xf>
    <xf numFmtId="3" fontId="2" fillId="7" borderId="44" xfId="1" applyNumberFormat="1" applyFont="1" applyFill="1" applyBorder="1" applyAlignment="1">
      <alignment vertical="center" wrapText="1"/>
    </xf>
    <xf numFmtId="3" fontId="2" fillId="7" borderId="48" xfId="1" applyNumberFormat="1" applyFont="1" applyFill="1" applyBorder="1" applyAlignment="1">
      <alignment vertical="center" wrapText="1"/>
    </xf>
    <xf numFmtId="0" fontId="3" fillId="4" borderId="11" xfId="1" applyFont="1" applyFill="1" applyBorder="1" applyAlignment="1">
      <alignment horizontal="center" vertical="center"/>
    </xf>
    <xf numFmtId="1" fontId="3" fillId="4" borderId="11" xfId="2" applyNumberFormat="1" applyFont="1" applyFill="1" applyBorder="1" applyAlignment="1">
      <alignment horizontal="center" vertical="center"/>
    </xf>
    <xf numFmtId="3" fontId="2" fillId="2" borderId="46" xfId="1" applyNumberFormat="1" applyFont="1" applyFill="1" applyBorder="1" applyAlignment="1">
      <alignment horizontal="left" vertical="center" wrapText="1"/>
    </xf>
    <xf numFmtId="3" fontId="2" fillId="2" borderId="50" xfId="1" applyNumberFormat="1" applyFont="1" applyFill="1" applyBorder="1" applyAlignment="1">
      <alignment horizontal="left" vertical="center"/>
    </xf>
    <xf numFmtId="0" fontId="3" fillId="4" borderId="36" xfId="1" applyFont="1" applyFill="1" applyBorder="1" applyAlignment="1">
      <alignment horizontal="left" vertical="center"/>
    </xf>
    <xf numFmtId="0" fontId="3" fillId="4" borderId="41" xfId="1" applyFont="1" applyFill="1" applyBorder="1" applyAlignment="1">
      <alignment horizontal="left" vertical="center"/>
    </xf>
    <xf numFmtId="0" fontId="3" fillId="4" borderId="11" xfId="1" applyFont="1" applyFill="1" applyBorder="1" applyAlignment="1">
      <alignment horizontal="left" vertical="center"/>
    </xf>
    <xf numFmtId="0" fontId="3" fillId="4" borderId="21" xfId="1" applyFont="1" applyFill="1" applyBorder="1" applyAlignment="1">
      <alignment horizontal="left" vertical="center"/>
    </xf>
    <xf numFmtId="0" fontId="3" fillId="4" borderId="26" xfId="1" applyFont="1" applyFill="1" applyBorder="1" applyAlignment="1">
      <alignment horizontal="left" vertical="center"/>
    </xf>
    <xf numFmtId="0" fontId="3" fillId="4" borderId="26" xfId="1" applyFont="1" applyFill="1" applyBorder="1" applyAlignment="1">
      <alignment horizontal="center" vertical="center"/>
    </xf>
    <xf numFmtId="0" fontId="2" fillId="4" borderId="19" xfId="1" applyFont="1" applyFill="1" applyBorder="1" applyAlignment="1">
      <alignment vertical="center" wrapText="1"/>
    </xf>
    <xf numFmtId="0" fontId="2" fillId="4" borderId="11" xfId="1" applyFont="1" applyFill="1" applyBorder="1" applyAlignment="1">
      <alignment vertical="center" wrapText="1"/>
    </xf>
    <xf numFmtId="3" fontId="2" fillId="7" borderId="46" xfId="1" applyNumberFormat="1" applyFont="1" applyFill="1" applyBorder="1" applyAlignment="1">
      <alignment vertical="center" wrapText="1"/>
    </xf>
    <xf numFmtId="3" fontId="2" fillId="2" borderId="48" xfId="1" applyNumberFormat="1" applyFont="1" applyFill="1" applyBorder="1" applyAlignment="1">
      <alignment vertical="center" wrapText="1"/>
    </xf>
    <xf numFmtId="3" fontId="2" fillId="2" borderId="46" xfId="1" applyNumberFormat="1" applyFont="1" applyFill="1" applyBorder="1" applyAlignment="1">
      <alignment vertical="center" wrapText="1"/>
    </xf>
    <xf numFmtId="3" fontId="2" fillId="7" borderId="49" xfId="1" applyNumberFormat="1" applyFont="1" applyFill="1" applyBorder="1" applyAlignment="1">
      <alignment vertical="center" wrapText="1"/>
    </xf>
    <xf numFmtId="3" fontId="2" fillId="2" borderId="43" xfId="1" applyNumberFormat="1" applyFont="1" applyFill="1" applyBorder="1" applyAlignment="1">
      <alignment vertical="center"/>
    </xf>
    <xf numFmtId="3" fontId="2" fillId="2" borderId="46" xfId="1" applyNumberFormat="1" applyFont="1" applyFill="1" applyBorder="1" applyAlignment="1">
      <alignment vertical="center"/>
    </xf>
    <xf numFmtId="3" fontId="2" fillId="2" borderId="44" xfId="1" applyNumberFormat="1" applyFont="1" applyFill="1" applyBorder="1" applyAlignment="1">
      <alignment vertical="center"/>
    </xf>
    <xf numFmtId="3" fontId="2" fillId="7" borderId="49" xfId="1" applyNumberFormat="1" applyFont="1" applyFill="1" applyBorder="1" applyAlignment="1">
      <alignment horizontal="left" vertical="center" wrapText="1"/>
    </xf>
    <xf numFmtId="41" fontId="2" fillId="5" borderId="50" xfId="2" applyFont="1" applyFill="1" applyBorder="1" applyAlignment="1">
      <alignment vertical="center"/>
    </xf>
    <xf numFmtId="3" fontId="2" fillId="5" borderId="50" xfId="1" applyNumberFormat="1" applyFont="1" applyFill="1" applyBorder="1" applyAlignment="1">
      <alignment horizontal="right" vertical="center"/>
    </xf>
    <xf numFmtId="3" fontId="2" fillId="6" borderId="49" xfId="1" quotePrefix="1" applyNumberFormat="1" applyFont="1" applyFill="1" applyBorder="1" applyAlignment="1">
      <alignment vertical="center"/>
    </xf>
    <xf numFmtId="3" fontId="3" fillId="10" borderId="30" xfId="1" applyNumberFormat="1" applyFont="1" applyFill="1" applyBorder="1" applyAlignment="1">
      <alignment horizontal="center" vertical="center"/>
    </xf>
    <xf numFmtId="0" fontId="3" fillId="10" borderId="21" xfId="1" applyFont="1" applyFill="1" applyBorder="1" applyAlignment="1">
      <alignment vertical="center"/>
    </xf>
    <xf numFmtId="0" fontId="10" fillId="10" borderId="79" xfId="1" applyFont="1" applyFill="1" applyBorder="1" applyAlignment="1">
      <alignment horizontal="center" vertical="center" wrapText="1"/>
    </xf>
    <xf numFmtId="0" fontId="3" fillId="10" borderId="21" xfId="1" applyFont="1" applyFill="1" applyBorder="1" applyAlignment="1">
      <alignment horizontal="center" vertical="center"/>
    </xf>
    <xf numFmtId="0" fontId="3" fillId="10" borderId="64" xfId="1" applyFont="1" applyFill="1" applyBorder="1" applyAlignment="1">
      <alignment horizontal="center" vertical="center"/>
    </xf>
    <xf numFmtId="41" fontId="2" fillId="10" borderId="44" xfId="2" applyFont="1" applyFill="1" applyBorder="1" applyAlignment="1">
      <alignment vertical="center"/>
    </xf>
    <xf numFmtId="41" fontId="2" fillId="10" borderId="49" xfId="2" applyFont="1" applyFill="1" applyBorder="1" applyAlignment="1">
      <alignment vertical="center"/>
    </xf>
    <xf numFmtId="3" fontId="10" fillId="10" borderId="44" xfId="1" applyNumberFormat="1" applyFont="1" applyFill="1" applyBorder="1" applyAlignment="1">
      <alignment horizontal="center" vertical="center" wrapText="1"/>
    </xf>
    <xf numFmtId="0" fontId="3" fillId="5" borderId="36" xfId="1" applyFont="1" applyFill="1" applyBorder="1" applyAlignment="1">
      <alignment vertical="center"/>
    </xf>
    <xf numFmtId="0" fontId="3" fillId="5" borderId="36" xfId="1" applyFont="1" applyFill="1" applyBorder="1" applyAlignment="1">
      <alignment horizontal="center" vertical="center"/>
    </xf>
    <xf numFmtId="0" fontId="3" fillId="5" borderId="54" xfId="1" applyFont="1" applyFill="1" applyBorder="1" applyAlignment="1">
      <alignment horizontal="center" vertical="center"/>
    </xf>
    <xf numFmtId="41" fontId="2" fillId="5" borderId="45" xfId="2" applyFont="1" applyFill="1" applyBorder="1" applyAlignment="1">
      <alignment vertical="center"/>
    </xf>
    <xf numFmtId="3" fontId="3" fillId="10" borderId="27" xfId="1" applyNumberFormat="1" applyFont="1" applyFill="1" applyBorder="1" applyAlignment="1">
      <alignment horizontal="center" vertical="center"/>
    </xf>
    <xf numFmtId="0" fontId="2" fillId="10" borderId="32" xfId="1" applyFont="1" applyFill="1" applyBorder="1" applyAlignment="1">
      <alignment horizontal="center" vertical="center"/>
    </xf>
    <xf numFmtId="0" fontId="3" fillId="10" borderId="32" xfId="1" applyFont="1" applyFill="1" applyBorder="1" applyAlignment="1">
      <alignment horizontal="center" vertical="center"/>
    </xf>
    <xf numFmtId="1" fontId="3" fillId="10" borderId="32" xfId="2" applyNumberFormat="1" applyFont="1" applyFill="1" applyBorder="1" applyAlignment="1">
      <alignment horizontal="center" vertical="center"/>
    </xf>
    <xf numFmtId="0" fontId="3" fillId="10" borderId="65" xfId="1" applyFont="1" applyFill="1" applyBorder="1" applyAlignment="1">
      <alignment horizontal="center" vertical="center"/>
    </xf>
    <xf numFmtId="41" fontId="2" fillId="10" borderId="42" xfId="2" applyFont="1" applyFill="1" applyBorder="1" applyAlignment="1">
      <alignment horizontal="center" vertical="center"/>
    </xf>
    <xf numFmtId="3" fontId="2" fillId="10" borderId="42" xfId="1" applyNumberFormat="1" applyFont="1" applyFill="1" applyBorder="1" applyAlignment="1">
      <alignment horizontal="right" vertical="center"/>
    </xf>
    <xf numFmtId="3" fontId="2" fillId="10" borderId="35" xfId="1" applyNumberFormat="1" applyFont="1" applyFill="1" applyBorder="1" applyAlignment="1">
      <alignment horizontal="right" vertical="center"/>
    </xf>
    <xf numFmtId="3" fontId="7" fillId="10" borderId="50" xfId="1" applyNumberFormat="1" applyFont="1" applyFill="1" applyBorder="1" applyAlignment="1">
      <alignment horizontal="center" vertical="center"/>
    </xf>
    <xf numFmtId="0" fontId="2" fillId="10" borderId="32" xfId="1" applyFont="1" applyFill="1" applyBorder="1" applyAlignment="1">
      <alignment vertical="center"/>
    </xf>
    <xf numFmtId="3" fontId="10" fillId="10" borderId="50" xfId="1" applyNumberFormat="1" applyFont="1" applyFill="1" applyBorder="1" applyAlignment="1">
      <alignment horizontal="center" vertical="center" wrapText="1"/>
    </xf>
    <xf numFmtId="3" fontId="2" fillId="6" borderId="46" xfId="1" applyNumberFormat="1" applyFont="1" applyFill="1" applyBorder="1" applyAlignment="1">
      <alignment horizontal="left" vertical="center" wrapText="1"/>
    </xf>
    <xf numFmtId="3" fontId="2" fillId="6" borderId="49" xfId="1" applyNumberFormat="1" applyFont="1" applyFill="1" applyBorder="1" applyAlignment="1">
      <alignment horizontal="left" vertical="center" wrapText="1"/>
    </xf>
    <xf numFmtId="3" fontId="2" fillId="5" borderId="20" xfId="1" applyNumberFormat="1" applyFont="1" applyFill="1" applyBorder="1" applyAlignment="1">
      <alignment horizontal="center" vertical="center"/>
    </xf>
    <xf numFmtId="3" fontId="2" fillId="5" borderId="22" xfId="1" quotePrefix="1" applyNumberFormat="1" applyFont="1" applyFill="1" applyBorder="1" applyAlignment="1">
      <alignment horizontal="center" vertical="center"/>
    </xf>
    <xf numFmtId="0" fontId="3" fillId="4" borderId="80" xfId="1" applyFont="1" applyFill="1" applyBorder="1" applyAlignment="1">
      <alignment horizontal="center" vertical="center"/>
    </xf>
    <xf numFmtId="0" fontId="3" fillId="10" borderId="77" xfId="1" applyFont="1" applyFill="1" applyBorder="1" applyAlignment="1">
      <alignment horizontal="center" vertical="center"/>
    </xf>
    <xf numFmtId="3" fontId="2" fillId="10" borderId="42" xfId="1" applyNumberFormat="1" applyFont="1" applyFill="1" applyBorder="1" applyAlignment="1">
      <alignment vertical="center"/>
    </xf>
    <xf numFmtId="3" fontId="2" fillId="10" borderId="42" xfId="1" quotePrefix="1" applyNumberFormat="1" applyFont="1" applyFill="1" applyBorder="1" applyAlignment="1">
      <alignment vertical="center"/>
    </xf>
    <xf numFmtId="3" fontId="7" fillId="10" borderId="42" xfId="1" applyNumberFormat="1" applyFont="1" applyFill="1" applyBorder="1" applyAlignment="1">
      <alignment horizontal="center" vertical="center"/>
    </xf>
    <xf numFmtId="3" fontId="2" fillId="3" borderId="50" xfId="1" applyNumberFormat="1" applyFont="1" applyFill="1" applyBorder="1" applyAlignment="1">
      <alignment horizontal="center" vertical="center"/>
    </xf>
    <xf numFmtId="3" fontId="10" fillId="10" borderId="42" xfId="1" applyNumberFormat="1" applyFont="1" applyFill="1" applyBorder="1" applyAlignment="1">
      <alignment horizontal="center" vertical="center" wrapText="1"/>
    </xf>
    <xf numFmtId="3" fontId="2" fillId="7" borderId="83" xfId="1" applyNumberFormat="1" applyFont="1" applyFill="1" applyBorder="1" applyAlignment="1">
      <alignment vertical="center" wrapText="1"/>
    </xf>
    <xf numFmtId="41" fontId="2" fillId="4" borderId="45" xfId="2" applyFont="1" applyFill="1" applyBorder="1" applyAlignment="1">
      <alignment vertical="center"/>
    </xf>
    <xf numFmtId="41" fontId="2" fillId="4" borderId="50" xfId="2" applyFont="1" applyFill="1" applyBorder="1" applyAlignment="1">
      <alignment vertical="center"/>
    </xf>
    <xf numFmtId="41" fontId="2" fillId="4" borderId="46" xfId="2" applyFont="1" applyFill="1" applyBorder="1" applyAlignment="1">
      <alignment vertical="center"/>
    </xf>
    <xf numFmtId="41" fontId="2" fillId="7" borderId="49" xfId="2" applyFont="1" applyFill="1" applyBorder="1" applyAlignment="1">
      <alignment vertical="center"/>
    </xf>
    <xf numFmtId="41" fontId="2" fillId="10" borderId="42" xfId="2" applyFont="1" applyFill="1" applyBorder="1" applyAlignment="1">
      <alignment vertical="center"/>
    </xf>
    <xf numFmtId="3" fontId="7" fillId="9" borderId="48" xfId="1" applyNumberFormat="1" applyFont="1" applyFill="1" applyBorder="1" applyAlignment="1">
      <alignment horizontal="center" vertical="center"/>
    </xf>
    <xf numFmtId="0" fontId="10" fillId="10" borderId="32" xfId="1" applyFont="1" applyFill="1" applyBorder="1" applyAlignment="1">
      <alignment horizontal="center" vertical="center" wrapText="1"/>
    </xf>
    <xf numFmtId="0" fontId="3" fillId="6" borderId="36" xfId="1" applyFont="1" applyFill="1" applyBorder="1" applyAlignment="1">
      <alignment vertical="center"/>
    </xf>
    <xf numFmtId="0" fontId="3" fillId="6" borderId="36" xfId="1" applyFont="1" applyFill="1" applyBorder="1" applyAlignment="1">
      <alignment horizontal="center" vertical="center"/>
    </xf>
    <xf numFmtId="0" fontId="3" fillId="6" borderId="54" xfId="1" applyFont="1" applyFill="1" applyBorder="1" applyAlignment="1">
      <alignment horizontal="center" vertical="center"/>
    </xf>
    <xf numFmtId="3" fontId="10" fillId="10" borderId="42" xfId="1" applyNumberFormat="1" applyFont="1" applyFill="1" applyBorder="1" applyAlignment="1">
      <alignment horizontal="center" vertical="center"/>
    </xf>
    <xf numFmtId="3" fontId="2" fillId="6" borderId="45" xfId="1" applyNumberFormat="1" applyFont="1" applyFill="1" applyBorder="1" applyAlignment="1">
      <alignment horizontal="right" vertical="center"/>
    </xf>
    <xf numFmtId="3" fontId="3" fillId="10" borderId="84" xfId="1" applyNumberFormat="1" applyFont="1" applyFill="1" applyBorder="1" applyAlignment="1">
      <alignment horizontal="center" vertical="center"/>
    </xf>
    <xf numFmtId="0" fontId="10" fillId="10" borderId="0" xfId="1" applyFont="1" applyFill="1" applyAlignment="1">
      <alignment vertical="center" wrapText="1"/>
    </xf>
    <xf numFmtId="0" fontId="3" fillId="10" borderId="0" xfId="1" applyFont="1" applyFill="1" applyAlignment="1">
      <alignment horizontal="center" vertical="center"/>
    </xf>
    <xf numFmtId="41" fontId="2" fillId="10" borderId="50" xfId="2" applyFont="1" applyFill="1" applyBorder="1" applyAlignment="1">
      <alignment vertical="center"/>
    </xf>
    <xf numFmtId="3" fontId="3" fillId="10" borderId="0" xfId="1" applyNumberFormat="1" applyFont="1" applyFill="1" applyAlignment="1">
      <alignment vertical="center"/>
    </xf>
    <xf numFmtId="3" fontId="2" fillId="10" borderId="0" xfId="1" applyNumberFormat="1" applyFont="1" applyFill="1" applyAlignment="1">
      <alignment vertical="center"/>
    </xf>
    <xf numFmtId="3" fontId="2" fillId="10" borderId="50" xfId="1" applyNumberFormat="1" applyFont="1" applyFill="1" applyBorder="1" applyAlignment="1">
      <alignment vertical="center"/>
    </xf>
    <xf numFmtId="3" fontId="2" fillId="10" borderId="50" xfId="1" applyNumberFormat="1" applyFont="1" applyFill="1" applyBorder="1" applyAlignment="1">
      <alignment horizontal="right" vertical="center"/>
    </xf>
    <xf numFmtId="3" fontId="3" fillId="10" borderId="42" xfId="1" applyNumberFormat="1" applyFont="1" applyFill="1" applyBorder="1" applyAlignment="1">
      <alignment horizontal="center" vertical="center"/>
    </xf>
    <xf numFmtId="0" fontId="3" fillId="10" borderId="42" xfId="1" applyFont="1" applyFill="1" applyBorder="1" applyAlignment="1">
      <alignment vertical="center"/>
    </xf>
    <xf numFmtId="0" fontId="10" fillId="10" borderId="42" xfId="1" applyFont="1" applyFill="1" applyBorder="1" applyAlignment="1">
      <alignment horizontal="center" vertical="center" wrapText="1"/>
    </xf>
    <xf numFmtId="0" fontId="3" fillId="10" borderId="42" xfId="1" applyFont="1" applyFill="1" applyBorder="1" applyAlignment="1">
      <alignment horizontal="center" vertical="center"/>
    </xf>
    <xf numFmtId="3" fontId="3" fillId="10" borderId="42" xfId="1" applyNumberFormat="1" applyFont="1" applyFill="1" applyBorder="1" applyAlignment="1">
      <alignment vertical="center"/>
    </xf>
    <xf numFmtId="0" fontId="3" fillId="6" borderId="52" xfId="1" applyFont="1" applyFill="1" applyBorder="1" applyAlignment="1">
      <alignment horizontal="center" vertical="center"/>
    </xf>
    <xf numFmtId="0" fontId="3" fillId="6" borderId="12" xfId="1" applyFont="1" applyFill="1" applyBorder="1" applyAlignment="1">
      <alignment horizontal="center" vertical="center"/>
    </xf>
    <xf numFmtId="0" fontId="3" fillId="6" borderId="17" xfId="1" applyFont="1" applyFill="1" applyBorder="1" applyAlignment="1">
      <alignment horizontal="center" vertical="center"/>
    </xf>
    <xf numFmtId="0" fontId="3" fillId="6" borderId="28" xfId="1" applyFont="1" applyFill="1" applyBorder="1" applyAlignment="1">
      <alignment horizontal="center" vertical="center"/>
    </xf>
    <xf numFmtId="0" fontId="3" fillId="6" borderId="24" xfId="1" applyFont="1" applyFill="1" applyBorder="1" applyAlignment="1">
      <alignment horizontal="center" vertical="center"/>
    </xf>
    <xf numFmtId="0" fontId="3" fillId="6" borderId="75" xfId="1" applyFont="1" applyFill="1" applyBorder="1" applyAlignment="1">
      <alignment horizontal="center" vertical="center"/>
    </xf>
    <xf numFmtId="0" fontId="3" fillId="6" borderId="29" xfId="1" applyFont="1" applyFill="1" applyBorder="1" applyAlignment="1">
      <alignment horizontal="center" vertical="center"/>
    </xf>
    <xf numFmtId="0" fontId="3" fillId="6" borderId="76" xfId="1" applyFont="1" applyFill="1" applyBorder="1" applyAlignment="1">
      <alignment horizontal="center" vertical="center"/>
    </xf>
    <xf numFmtId="0" fontId="3" fillId="6" borderId="30" xfId="1" applyFont="1" applyFill="1" applyBorder="1" applyAlignment="1">
      <alignment horizontal="center" vertical="center"/>
    </xf>
    <xf numFmtId="0" fontId="3" fillId="6" borderId="74" xfId="1" applyFont="1" applyFill="1" applyBorder="1" applyAlignment="1">
      <alignment horizontal="center" vertical="center"/>
    </xf>
    <xf numFmtId="3" fontId="2" fillId="11" borderId="50" xfId="1" applyNumberFormat="1" applyFont="1" applyFill="1" applyBorder="1" applyAlignment="1">
      <alignment vertical="center" wrapText="1"/>
    </xf>
    <xf numFmtId="3" fontId="2" fillId="11" borderId="44" xfId="1" applyNumberFormat="1" applyFont="1" applyFill="1" applyBorder="1" applyAlignment="1">
      <alignment vertical="center" wrapText="1"/>
    </xf>
    <xf numFmtId="3" fontId="2" fillId="11" borderId="50" xfId="1" applyNumberFormat="1" applyFont="1" applyFill="1" applyBorder="1" applyAlignment="1">
      <alignment vertical="center"/>
    </xf>
    <xf numFmtId="3" fontId="3" fillId="5" borderId="48" xfId="1" applyNumberFormat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vertical="center"/>
    </xf>
    <xf numFmtId="0" fontId="3" fillId="5" borderId="48" xfId="1" applyFont="1" applyFill="1" applyBorder="1" applyAlignment="1">
      <alignment horizontal="center" vertical="center"/>
    </xf>
    <xf numFmtId="41" fontId="2" fillId="5" borderId="48" xfId="2" applyFont="1" applyFill="1" applyBorder="1" applyAlignment="1">
      <alignment vertical="center"/>
    </xf>
    <xf numFmtId="3" fontId="2" fillId="5" borderId="48" xfId="1" applyNumberFormat="1" applyFont="1" applyFill="1" applyBorder="1" applyAlignment="1">
      <alignment vertical="center"/>
    </xf>
    <xf numFmtId="3" fontId="2" fillId="5" borderId="48" xfId="1" applyNumberFormat="1" applyFont="1" applyFill="1" applyBorder="1" applyAlignment="1">
      <alignment horizontal="right" vertical="center"/>
    </xf>
    <xf numFmtId="3" fontId="3" fillId="5" borderId="45" xfId="1" applyNumberFormat="1" applyFont="1" applyFill="1" applyBorder="1" applyAlignment="1">
      <alignment horizontal="center" vertical="center"/>
    </xf>
    <xf numFmtId="0" fontId="3" fillId="5" borderId="45" xfId="1" applyFont="1" applyFill="1" applyBorder="1" applyAlignment="1">
      <alignment vertical="center"/>
    </xf>
    <xf numFmtId="0" fontId="3" fillId="5" borderId="45" xfId="1" applyFont="1" applyFill="1" applyBorder="1" applyAlignment="1">
      <alignment horizontal="center" vertical="center"/>
    </xf>
    <xf numFmtId="3" fontId="2" fillId="5" borderId="45" xfId="1" applyNumberFormat="1" applyFont="1" applyFill="1" applyBorder="1" applyAlignment="1">
      <alignment vertical="center"/>
    </xf>
    <xf numFmtId="3" fontId="2" fillId="5" borderId="45" xfId="1" applyNumberFormat="1" applyFont="1" applyFill="1" applyBorder="1" applyAlignment="1">
      <alignment horizontal="right" vertical="center"/>
    </xf>
    <xf numFmtId="3" fontId="3" fillId="5" borderId="46" xfId="1" applyNumberFormat="1" applyFont="1" applyFill="1" applyBorder="1" applyAlignment="1">
      <alignment horizontal="center" vertical="center"/>
    </xf>
    <xf numFmtId="0" fontId="3" fillId="5" borderId="46" xfId="1" applyFont="1" applyFill="1" applyBorder="1" applyAlignment="1">
      <alignment vertical="center"/>
    </xf>
    <xf numFmtId="0" fontId="3" fillId="5" borderId="46" xfId="1" applyFont="1" applyFill="1" applyBorder="1" applyAlignment="1">
      <alignment horizontal="center" vertical="center"/>
    </xf>
    <xf numFmtId="3" fontId="2" fillId="5" borderId="46" xfId="1" applyNumberFormat="1" applyFont="1" applyFill="1" applyBorder="1" applyAlignment="1">
      <alignment vertical="center"/>
    </xf>
    <xf numFmtId="3" fontId="3" fillId="5" borderId="44" xfId="1" applyNumberFormat="1" applyFont="1" applyFill="1" applyBorder="1" applyAlignment="1">
      <alignment horizontal="center" vertical="center"/>
    </xf>
    <xf numFmtId="0" fontId="3" fillId="5" borderId="44" xfId="1" applyFont="1" applyFill="1" applyBorder="1" applyAlignment="1">
      <alignment vertical="center"/>
    </xf>
    <xf numFmtId="0" fontId="3" fillId="5" borderId="44" xfId="1" applyFont="1" applyFill="1" applyBorder="1" applyAlignment="1">
      <alignment horizontal="center" vertical="center"/>
    </xf>
    <xf numFmtId="3" fontId="2" fillId="5" borderId="44" xfId="1" applyNumberFormat="1" applyFont="1" applyFill="1" applyBorder="1" applyAlignment="1">
      <alignment vertical="center"/>
    </xf>
    <xf numFmtId="3" fontId="3" fillId="6" borderId="48" xfId="1" applyNumberFormat="1" applyFont="1" applyFill="1" applyBorder="1" applyAlignment="1">
      <alignment horizontal="center" vertical="center"/>
    </xf>
    <xf numFmtId="0" fontId="3" fillId="6" borderId="86" xfId="1" applyFont="1" applyFill="1" applyBorder="1" applyAlignment="1">
      <alignment vertical="center"/>
    </xf>
    <xf numFmtId="0" fontId="3" fillId="6" borderId="15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41" fontId="2" fillId="6" borderId="48" xfId="2" applyFont="1" applyFill="1" applyBorder="1" applyAlignment="1">
      <alignment vertical="center"/>
    </xf>
    <xf numFmtId="3" fontId="2" fillId="6" borderId="48" xfId="1" applyNumberFormat="1" applyFont="1" applyFill="1" applyBorder="1" applyAlignment="1">
      <alignment vertical="center"/>
    </xf>
    <xf numFmtId="3" fontId="2" fillId="6" borderId="48" xfId="1" applyNumberFormat="1" applyFont="1" applyFill="1" applyBorder="1" applyAlignment="1">
      <alignment horizontal="right" vertical="center"/>
    </xf>
    <xf numFmtId="0" fontId="3" fillId="6" borderId="54" xfId="1" applyFont="1" applyFill="1" applyBorder="1" applyAlignment="1">
      <alignment vertical="center"/>
    </xf>
    <xf numFmtId="0" fontId="3" fillId="6" borderId="46" xfId="1" applyFont="1" applyFill="1" applyBorder="1" applyAlignment="1">
      <alignment horizontal="center" vertical="center"/>
    </xf>
    <xf numFmtId="3" fontId="3" fillId="6" borderId="72" xfId="1" applyNumberFormat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vertical="center"/>
    </xf>
    <xf numFmtId="0" fontId="3" fillId="6" borderId="49" xfId="1" applyFont="1" applyFill="1" applyBorder="1" applyAlignment="1">
      <alignment horizontal="center" vertical="center"/>
    </xf>
    <xf numFmtId="0" fontId="3" fillId="6" borderId="0" xfId="1" applyFont="1" applyFill="1" applyAlignment="1">
      <alignment horizontal="center" vertical="center"/>
    </xf>
    <xf numFmtId="41" fontId="2" fillId="6" borderId="50" xfId="2" applyFont="1" applyFill="1" applyBorder="1" applyAlignment="1">
      <alignment vertical="center"/>
    </xf>
    <xf numFmtId="3" fontId="2" fillId="6" borderId="50" xfId="1" applyNumberFormat="1" applyFont="1" applyFill="1" applyBorder="1" applyAlignment="1">
      <alignment vertical="center"/>
    </xf>
    <xf numFmtId="3" fontId="2" fillId="6" borderId="50" xfId="1" applyNumberFormat="1" applyFont="1" applyFill="1" applyBorder="1" applyAlignment="1">
      <alignment horizontal="right" vertical="center"/>
    </xf>
    <xf numFmtId="3" fontId="2" fillId="5" borderId="48" xfId="1" applyNumberFormat="1" applyFont="1" applyFill="1" applyBorder="1" applyAlignment="1">
      <alignment horizontal="left" vertical="center" wrapText="1"/>
    </xf>
    <xf numFmtId="3" fontId="2" fillId="5" borderId="45" xfId="1" applyNumberFormat="1" applyFont="1" applyFill="1" applyBorder="1" applyAlignment="1">
      <alignment horizontal="left" vertical="center" wrapText="1"/>
    </xf>
    <xf numFmtId="3" fontId="2" fillId="5" borderId="46" xfId="1" applyNumberFormat="1" applyFont="1" applyFill="1" applyBorder="1" applyAlignment="1">
      <alignment horizontal="left" vertical="center" wrapText="1"/>
    </xf>
    <xf numFmtId="3" fontId="2" fillId="5" borderId="44" xfId="1" applyNumberFormat="1" applyFont="1" applyFill="1" applyBorder="1" applyAlignment="1">
      <alignment horizontal="left" vertical="center" wrapText="1"/>
    </xf>
    <xf numFmtId="3" fontId="2" fillId="5" borderId="50" xfId="1" applyNumberFormat="1" applyFont="1" applyFill="1" applyBorder="1" applyAlignment="1">
      <alignment horizontal="left" vertical="center" wrapText="1"/>
    </xf>
    <xf numFmtId="3" fontId="7" fillId="9" borderId="44" xfId="1" applyNumberFormat="1" applyFont="1" applyFill="1" applyBorder="1" applyAlignment="1">
      <alignment horizontal="center" vertical="center" wrapText="1"/>
    </xf>
    <xf numFmtId="3" fontId="7" fillId="9" borderId="50" xfId="1" applyNumberFormat="1" applyFont="1" applyFill="1" applyBorder="1" applyAlignment="1">
      <alignment vertical="center"/>
    </xf>
    <xf numFmtId="3" fontId="7" fillId="9" borderId="44" xfId="1" applyNumberFormat="1" applyFont="1" applyFill="1" applyBorder="1" applyAlignment="1">
      <alignment vertical="center"/>
    </xf>
    <xf numFmtId="0" fontId="12" fillId="5" borderId="67" xfId="1" applyFont="1" applyFill="1" applyBorder="1" applyAlignment="1">
      <alignment horizontal="center" vertical="center" wrapText="1"/>
    </xf>
    <xf numFmtId="3" fontId="2" fillId="6" borderId="16" xfId="1" applyNumberFormat="1" applyFont="1" applyFill="1" applyBorder="1" applyAlignment="1">
      <alignment vertical="center"/>
    </xf>
    <xf numFmtId="3" fontId="2" fillId="6" borderId="0" xfId="1" applyNumberFormat="1" applyFont="1" applyFill="1" applyAlignment="1">
      <alignment vertical="center"/>
    </xf>
    <xf numFmtId="3" fontId="2" fillId="6" borderId="44" xfId="1" applyNumberFormat="1" applyFont="1" applyFill="1" applyBorder="1" applyAlignment="1">
      <alignment vertical="center"/>
    </xf>
    <xf numFmtId="3" fontId="2" fillId="4" borderId="46" xfId="1" applyNumberFormat="1" applyFont="1" applyFill="1" applyBorder="1" applyAlignment="1">
      <alignment horizontal="center" vertical="center"/>
    </xf>
    <xf numFmtId="3" fontId="2" fillId="4" borderId="43" xfId="1" applyNumberFormat="1" applyFont="1" applyFill="1" applyBorder="1" applyAlignment="1">
      <alignment horizontal="right" vertical="center"/>
    </xf>
    <xf numFmtId="3" fontId="2" fillId="4" borderId="52" xfId="1" applyNumberFormat="1" applyFont="1" applyFill="1" applyBorder="1" applyAlignment="1">
      <alignment vertical="center"/>
    </xf>
    <xf numFmtId="3" fontId="2" fillId="4" borderId="12" xfId="1" applyNumberFormat="1" applyFont="1" applyFill="1" applyBorder="1" applyAlignment="1">
      <alignment vertical="center"/>
    </xf>
    <xf numFmtId="3" fontId="2" fillId="4" borderId="51" xfId="1" applyNumberFormat="1" applyFont="1" applyFill="1" applyBorder="1" applyAlignment="1">
      <alignment vertical="center"/>
    </xf>
    <xf numFmtId="3" fontId="2" fillId="4" borderId="79" xfId="1" applyNumberFormat="1" applyFont="1" applyFill="1" applyBorder="1" applyAlignment="1">
      <alignment vertical="center"/>
    </xf>
    <xf numFmtId="3" fontId="2" fillId="10" borderId="33" xfId="1" applyNumberFormat="1" applyFont="1" applyFill="1" applyBorder="1" applyAlignment="1">
      <alignment vertical="center"/>
    </xf>
    <xf numFmtId="3" fontId="2" fillId="4" borderId="15" xfId="1" applyNumberFormat="1" applyFont="1" applyFill="1" applyBorder="1" applyAlignment="1">
      <alignment vertical="center"/>
    </xf>
    <xf numFmtId="3" fontId="2" fillId="4" borderId="0" xfId="1" applyNumberFormat="1" applyFont="1" applyFill="1" applyAlignment="1">
      <alignment vertical="center"/>
    </xf>
    <xf numFmtId="3" fontId="2" fillId="5" borderId="0" xfId="1" applyNumberFormat="1" applyFont="1" applyFill="1" applyAlignment="1">
      <alignment vertical="center"/>
    </xf>
    <xf numFmtId="3" fontId="2" fillId="5" borderId="16" xfId="1" applyNumberFormat="1" applyFont="1" applyFill="1" applyBorder="1" applyAlignment="1">
      <alignment vertical="center"/>
    </xf>
    <xf numFmtId="3" fontId="2" fillId="5" borderId="18" xfId="1" applyNumberFormat="1" applyFont="1" applyFill="1" applyBorder="1" applyAlignment="1">
      <alignment vertical="center"/>
    </xf>
    <xf numFmtId="3" fontId="2" fillId="4" borderId="48" xfId="1" applyNumberFormat="1" applyFont="1" applyFill="1" applyBorder="1" applyAlignment="1">
      <alignment horizontal="center" vertical="center"/>
    </xf>
    <xf numFmtId="3" fontId="2" fillId="4" borderId="45" xfId="1" applyNumberFormat="1" applyFont="1" applyFill="1" applyBorder="1" applyAlignment="1">
      <alignment horizontal="center" vertical="center"/>
    </xf>
    <xf numFmtId="3" fontId="2" fillId="4" borderId="44" xfId="1" applyNumberFormat="1" applyFont="1" applyFill="1" applyBorder="1" applyAlignment="1">
      <alignment horizontal="center" vertical="center"/>
    </xf>
    <xf numFmtId="3" fontId="2" fillId="10" borderId="42" xfId="1" applyNumberFormat="1" applyFont="1" applyFill="1" applyBorder="1" applyAlignment="1">
      <alignment horizontal="center" vertical="center"/>
    </xf>
    <xf numFmtId="3" fontId="2" fillId="4" borderId="50" xfId="1" applyNumberFormat="1" applyFont="1" applyFill="1" applyBorder="1" applyAlignment="1">
      <alignment horizontal="center" vertical="center"/>
    </xf>
    <xf numFmtId="3" fontId="2" fillId="5" borderId="50" xfId="1" applyNumberFormat="1" applyFont="1" applyFill="1" applyBorder="1" applyAlignment="1">
      <alignment horizontal="center" vertical="center"/>
    </xf>
    <xf numFmtId="3" fontId="2" fillId="5" borderId="46" xfId="1" applyNumberFormat="1" applyFont="1" applyFill="1" applyBorder="1" applyAlignment="1">
      <alignment horizontal="center" vertical="center"/>
    </xf>
    <xf numFmtId="3" fontId="2" fillId="5" borderId="44" xfId="1" applyNumberFormat="1" applyFont="1" applyFill="1" applyBorder="1" applyAlignment="1">
      <alignment horizontal="center" vertical="center"/>
    </xf>
    <xf numFmtId="3" fontId="2" fillId="10" borderId="35" xfId="1" applyNumberFormat="1" applyFont="1" applyFill="1" applyBorder="1" applyAlignment="1">
      <alignment vertical="center"/>
    </xf>
    <xf numFmtId="3" fontId="2" fillId="7" borderId="79" xfId="1" applyNumberFormat="1" applyFont="1" applyFill="1" applyBorder="1" applyAlignment="1">
      <alignment vertical="center"/>
    </xf>
    <xf numFmtId="3" fontId="2" fillId="6" borderId="43" xfId="1" applyNumberFormat="1" applyFont="1" applyFill="1" applyBorder="1" applyAlignment="1">
      <alignment horizontal="center" vertical="center"/>
    </xf>
    <xf numFmtId="3" fontId="2" fillId="6" borderId="46" xfId="1" applyNumberFormat="1" applyFont="1" applyFill="1" applyBorder="1" applyAlignment="1">
      <alignment horizontal="center" vertical="center"/>
    </xf>
    <xf numFmtId="3" fontId="2" fillId="6" borderId="49" xfId="1" applyNumberFormat="1" applyFont="1" applyFill="1" applyBorder="1" applyAlignment="1">
      <alignment horizontal="center" vertical="center"/>
    </xf>
    <xf numFmtId="3" fontId="3" fillId="10" borderId="44" xfId="1" applyNumberFormat="1" applyFont="1" applyFill="1" applyBorder="1" applyAlignment="1">
      <alignment vertical="center"/>
    </xf>
    <xf numFmtId="0" fontId="10" fillId="0" borderId="0" xfId="1" applyFont="1" applyAlignment="1">
      <alignment horizontal="left" vertical="center"/>
    </xf>
    <xf numFmtId="3" fontId="7" fillId="7" borderId="44" xfId="1" applyNumberFormat="1" applyFont="1" applyFill="1" applyBorder="1" applyAlignment="1">
      <alignment horizontal="center" vertical="center" wrapText="1"/>
    </xf>
    <xf numFmtId="3" fontId="2" fillId="11" borderId="43" xfId="1" applyNumberFormat="1" applyFont="1" applyFill="1" applyBorder="1" applyAlignment="1">
      <alignment horizontal="center" vertical="center" wrapText="1"/>
    </xf>
    <xf numFmtId="3" fontId="2" fillId="11" borderId="50" xfId="1" applyNumberFormat="1" applyFont="1" applyFill="1" applyBorder="1" applyAlignment="1">
      <alignment horizontal="center" vertical="center" wrapText="1"/>
    </xf>
    <xf numFmtId="3" fontId="2" fillId="11" borderId="44" xfId="1" applyNumberFormat="1" applyFont="1" applyFill="1" applyBorder="1" applyAlignment="1">
      <alignment horizontal="center" vertical="center" wrapText="1"/>
    </xf>
    <xf numFmtId="3" fontId="10" fillId="2" borderId="88" xfId="1" applyNumberFormat="1" applyFont="1" applyFill="1" applyBorder="1" applyAlignment="1">
      <alignment horizontal="center" vertical="center"/>
    </xf>
    <xf numFmtId="3" fontId="2" fillId="11" borderId="46" xfId="1" applyNumberFormat="1" applyFont="1" applyFill="1" applyBorder="1" applyAlignment="1">
      <alignment vertical="center" wrapText="1"/>
    </xf>
    <xf numFmtId="3" fontId="2" fillId="2" borderId="50" xfId="1" applyNumberFormat="1" applyFont="1" applyFill="1" applyBorder="1" applyAlignment="1">
      <alignment vertical="center" wrapText="1"/>
    </xf>
    <xf numFmtId="3" fontId="2" fillId="2" borderId="44" xfId="1" applyNumberFormat="1" applyFont="1" applyFill="1" applyBorder="1" applyAlignment="1">
      <alignment vertical="center" wrapText="1"/>
    </xf>
    <xf numFmtId="3" fontId="7" fillId="9" borderId="85" xfId="1" applyNumberFormat="1" applyFont="1" applyFill="1" applyBorder="1" applyAlignment="1">
      <alignment horizontal="center" vertical="center" wrapText="1"/>
    </xf>
    <xf numFmtId="3" fontId="2" fillId="10" borderId="79" xfId="1" applyNumberFormat="1" applyFont="1" applyFill="1" applyBorder="1" applyAlignment="1">
      <alignment vertical="center"/>
    </xf>
    <xf numFmtId="3" fontId="2" fillId="10" borderId="51" xfId="1" applyNumberFormat="1" applyFont="1" applyFill="1" applyBorder="1" applyAlignment="1">
      <alignment horizontal="right" vertical="center"/>
    </xf>
    <xf numFmtId="0" fontId="3" fillId="7" borderId="21" xfId="1" applyFont="1" applyFill="1" applyBorder="1" applyAlignment="1">
      <alignment horizontal="center" vertical="center"/>
    </xf>
    <xf numFmtId="41" fontId="2" fillId="7" borderId="44" xfId="2" applyFont="1" applyFill="1" applyBorder="1" applyAlignment="1">
      <alignment vertical="center"/>
    </xf>
    <xf numFmtId="3" fontId="2" fillId="7" borderId="51" xfId="1" applyNumberFormat="1" applyFont="1" applyFill="1" applyBorder="1" applyAlignment="1">
      <alignment horizontal="right" vertical="center"/>
    </xf>
    <xf numFmtId="0" fontId="2" fillId="7" borderId="21" xfId="1" applyFont="1" applyFill="1" applyBorder="1" applyAlignment="1">
      <alignment vertical="center"/>
    </xf>
    <xf numFmtId="0" fontId="10" fillId="7" borderId="79" xfId="1" applyFont="1" applyFill="1" applyBorder="1" applyAlignment="1">
      <alignment horizontal="center" vertical="center"/>
    </xf>
    <xf numFmtId="3" fontId="2" fillId="7" borderId="44" xfId="1" applyNumberFormat="1" applyFont="1" applyFill="1" applyBorder="1" applyAlignment="1">
      <alignment horizontal="center" vertical="center"/>
    </xf>
    <xf numFmtId="3" fontId="3" fillId="2" borderId="30" xfId="1" applyNumberFormat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vertical="center"/>
    </xf>
    <xf numFmtId="0" fontId="10" fillId="2" borderId="33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41" fontId="2" fillId="2" borderId="42" xfId="2" applyFont="1" applyFill="1" applyBorder="1" applyAlignment="1">
      <alignment vertical="center"/>
    </xf>
    <xf numFmtId="41" fontId="2" fillId="2" borderId="49" xfId="2" applyFont="1" applyFill="1" applyBorder="1" applyAlignment="1">
      <alignment vertical="center"/>
    </xf>
    <xf numFmtId="3" fontId="2" fillId="2" borderId="87" xfId="1" applyNumberFormat="1" applyFont="1" applyFill="1" applyBorder="1" applyAlignment="1">
      <alignment horizontal="center" vertical="center"/>
    </xf>
    <xf numFmtId="3" fontId="2" fillId="2" borderId="79" xfId="1" applyNumberFormat="1" applyFont="1" applyFill="1" applyBorder="1" applyAlignment="1">
      <alignment vertical="center"/>
    </xf>
    <xf numFmtId="3" fontId="2" fillId="2" borderId="42" xfId="1" applyNumberFormat="1" applyFont="1" applyFill="1" applyBorder="1" applyAlignment="1">
      <alignment vertical="center"/>
    </xf>
    <xf numFmtId="3" fontId="2" fillId="2" borderId="49" xfId="1" applyNumberFormat="1" applyFont="1" applyFill="1" applyBorder="1" applyAlignment="1">
      <alignment horizontal="right" vertical="center"/>
    </xf>
    <xf numFmtId="3" fontId="2" fillId="2" borderId="35" xfId="1" applyNumberFormat="1" applyFont="1" applyFill="1" applyBorder="1" applyAlignment="1">
      <alignment vertical="center" wrapText="1"/>
    </xf>
    <xf numFmtId="0" fontId="10" fillId="10" borderId="79" xfId="1" applyFont="1" applyFill="1" applyBorder="1" applyAlignment="1">
      <alignment horizontal="center" vertical="center"/>
    </xf>
    <xf numFmtId="3" fontId="2" fillId="10" borderId="44" xfId="1" applyNumberFormat="1" applyFont="1" applyFill="1" applyBorder="1" applyAlignment="1">
      <alignment horizontal="center" vertical="center"/>
    </xf>
    <xf numFmtId="3" fontId="2" fillId="10" borderId="35" xfId="1" applyNumberFormat="1" applyFont="1" applyFill="1" applyBorder="1" applyAlignment="1">
      <alignment vertical="center" wrapText="1"/>
    </xf>
    <xf numFmtId="3" fontId="7" fillId="7" borderId="55" xfId="1" applyNumberFormat="1" applyFont="1" applyFill="1" applyBorder="1" applyAlignment="1">
      <alignment vertical="center"/>
    </xf>
    <xf numFmtId="3" fontId="7" fillId="2" borderId="35" xfId="1" applyNumberFormat="1" applyFont="1" applyFill="1" applyBorder="1" applyAlignment="1">
      <alignment vertical="center"/>
    </xf>
    <xf numFmtId="0" fontId="2" fillId="7" borderId="21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41" fontId="2" fillId="2" borderId="50" xfId="2" applyFont="1" applyFill="1" applyBorder="1" applyAlignment="1">
      <alignment horizontal="center" vertical="center"/>
    </xf>
    <xf numFmtId="41" fontId="2" fillId="2" borderId="46" xfId="2" applyFont="1" applyFill="1" applyBorder="1" applyAlignment="1">
      <alignment vertical="center"/>
    </xf>
    <xf numFmtId="41" fontId="2" fillId="2" borderId="48" xfId="2" applyFont="1" applyFill="1" applyBorder="1" applyAlignment="1">
      <alignment horizontal="center" vertical="center"/>
    </xf>
    <xf numFmtId="3" fontId="2" fillId="2" borderId="45" xfId="1" applyNumberFormat="1" applyFont="1" applyFill="1" applyBorder="1" applyAlignment="1">
      <alignment horizontal="center" vertical="center"/>
    </xf>
    <xf numFmtId="3" fontId="2" fillId="2" borderId="52" xfId="1" applyNumberFormat="1" applyFont="1" applyFill="1" applyBorder="1" applyAlignment="1">
      <alignment vertical="center"/>
    </xf>
    <xf numFmtId="3" fontId="2" fillId="2" borderId="48" xfId="1" applyNumberFormat="1" applyFont="1" applyFill="1" applyBorder="1" applyAlignment="1">
      <alignment horizontal="right" vertical="center"/>
    </xf>
    <xf numFmtId="3" fontId="2" fillId="2" borderId="34" xfId="1" applyNumberFormat="1" applyFont="1" applyFill="1" applyBorder="1" applyAlignment="1">
      <alignment horizontal="right" vertical="center"/>
    </xf>
    <xf numFmtId="3" fontId="2" fillId="2" borderId="45" xfId="1" applyNumberFormat="1" applyFont="1" applyFill="1" applyBorder="1" applyAlignment="1">
      <alignment horizontal="right" vertical="center"/>
    </xf>
    <xf numFmtId="41" fontId="2" fillId="2" borderId="47" xfId="2" applyFont="1" applyFill="1" applyBorder="1" applyAlignment="1">
      <alignment vertical="center"/>
    </xf>
    <xf numFmtId="3" fontId="2" fillId="2" borderId="46" xfId="1" applyNumberFormat="1" applyFont="1" applyFill="1" applyBorder="1" applyAlignment="1">
      <alignment horizontal="center" vertical="center"/>
    </xf>
    <xf numFmtId="3" fontId="2" fillId="2" borderId="73" xfId="1" applyNumberFormat="1" applyFont="1" applyFill="1" applyBorder="1" applyAlignment="1">
      <alignment vertical="center"/>
    </xf>
    <xf numFmtId="3" fontId="2" fillId="2" borderId="46" xfId="1" applyNumberFormat="1" applyFont="1" applyFill="1" applyBorder="1" applyAlignment="1">
      <alignment horizontal="right" vertical="center"/>
    </xf>
    <xf numFmtId="41" fontId="2" fillId="2" borderId="48" xfId="2" applyFont="1" applyFill="1" applyBorder="1" applyAlignment="1">
      <alignment vertical="center"/>
    </xf>
    <xf numFmtId="41" fontId="2" fillId="2" borderId="45" xfId="2" applyFont="1" applyFill="1" applyBorder="1" applyAlignment="1">
      <alignment vertical="center"/>
    </xf>
    <xf numFmtId="41" fontId="2" fillId="2" borderId="44" xfId="2" applyFont="1" applyFill="1" applyBorder="1" applyAlignment="1">
      <alignment vertical="center"/>
    </xf>
    <xf numFmtId="3" fontId="2" fillId="5" borderId="43" xfId="1" applyNumberFormat="1" applyFont="1" applyFill="1" applyBorder="1" applyAlignment="1">
      <alignment horizontal="center" vertical="center" wrapText="1"/>
    </xf>
    <xf numFmtId="41" fontId="2" fillId="2" borderId="49" xfId="2" applyFont="1" applyFill="1" applyBorder="1" applyAlignment="1">
      <alignment horizontal="center" vertical="center"/>
    </xf>
    <xf numFmtId="0" fontId="3" fillId="7" borderId="79" xfId="1" applyFont="1" applyFill="1" applyBorder="1" applyAlignment="1">
      <alignment horizontal="center" vertical="center"/>
    </xf>
    <xf numFmtId="0" fontId="3" fillId="7" borderId="77" xfId="1" applyFont="1" applyFill="1" applyBorder="1" applyAlignment="1">
      <alignment horizontal="center" vertical="center"/>
    </xf>
    <xf numFmtId="3" fontId="7" fillId="5" borderId="44" xfId="1" quotePrefix="1" applyNumberFormat="1" applyFont="1" applyFill="1" applyBorder="1" applyAlignment="1">
      <alignment horizontal="center" vertical="center" wrapText="1"/>
    </xf>
    <xf numFmtId="3" fontId="10" fillId="7" borderId="51" xfId="1" applyNumberFormat="1" applyFont="1" applyFill="1" applyBorder="1" applyAlignment="1">
      <alignment horizontal="center" vertical="center" wrapText="1"/>
    </xf>
    <xf numFmtId="0" fontId="11" fillId="0" borderId="79" xfId="1" applyFont="1" applyBorder="1" applyAlignment="1">
      <alignment vertical="center"/>
    </xf>
    <xf numFmtId="0" fontId="13" fillId="0" borderId="79" xfId="1" applyFont="1" applyBorder="1" applyAlignment="1">
      <alignment vertical="center"/>
    </xf>
    <xf numFmtId="3" fontId="2" fillId="2" borderId="45" xfId="1" applyNumberFormat="1" applyFont="1" applyFill="1" applyBorder="1" applyAlignment="1">
      <alignment vertical="center" wrapText="1"/>
    </xf>
    <xf numFmtId="3" fontId="2" fillId="11" borderId="49" xfId="1" applyNumberFormat="1" applyFont="1" applyFill="1" applyBorder="1" applyAlignment="1">
      <alignment vertical="center" wrapText="1"/>
    </xf>
    <xf numFmtId="0" fontId="3" fillId="6" borderId="14" xfId="1" applyFont="1" applyFill="1" applyBorder="1" applyAlignment="1">
      <alignment horizontal="center" vertical="center"/>
    </xf>
    <xf numFmtId="0" fontId="3" fillId="6" borderId="45" xfId="1" applyFont="1" applyFill="1" applyBorder="1" applyAlignment="1">
      <alignment horizontal="center" vertical="center"/>
    </xf>
    <xf numFmtId="0" fontId="3" fillId="6" borderId="44" xfId="1" applyFont="1" applyFill="1" applyBorder="1" applyAlignment="1">
      <alignment horizontal="center" vertical="center"/>
    </xf>
    <xf numFmtId="3" fontId="2" fillId="2" borderId="50" xfId="1" applyNumberFormat="1" applyFont="1" applyFill="1" applyBorder="1" applyAlignment="1">
      <alignment horizontal="left" vertical="center" wrapText="1"/>
    </xf>
    <xf numFmtId="3" fontId="11" fillId="12" borderId="50" xfId="1" applyNumberFormat="1" applyFont="1" applyFill="1" applyBorder="1" applyAlignment="1">
      <alignment vertical="center" wrapText="1"/>
    </xf>
    <xf numFmtId="3" fontId="11" fillId="12" borderId="44" xfId="1" applyNumberFormat="1" applyFont="1" applyFill="1" applyBorder="1" applyAlignment="1">
      <alignment horizontal="center" vertical="center" wrapText="1"/>
    </xf>
    <xf numFmtId="3" fontId="4" fillId="12" borderId="90" xfId="1" applyNumberFormat="1" applyFont="1" applyFill="1" applyBorder="1" applyAlignment="1">
      <alignment vertical="center"/>
    </xf>
    <xf numFmtId="3" fontId="4" fillId="12" borderId="84" xfId="1" applyNumberFormat="1" applyFont="1" applyFill="1" applyBorder="1" applyAlignment="1">
      <alignment vertical="center"/>
    </xf>
    <xf numFmtId="3" fontId="4" fillId="12" borderId="55" xfId="1" applyNumberFormat="1" applyFont="1" applyFill="1" applyBorder="1" applyAlignment="1">
      <alignment vertical="center"/>
    </xf>
    <xf numFmtId="3" fontId="4" fillId="12" borderId="67" xfId="1" applyNumberFormat="1" applyFont="1" applyFill="1" applyBorder="1" applyAlignment="1">
      <alignment vertical="center"/>
    </xf>
    <xf numFmtId="3" fontId="4" fillId="12" borderId="51" xfId="1" applyNumberFormat="1" applyFont="1" applyFill="1" applyBorder="1" applyAlignment="1">
      <alignment vertical="center"/>
    </xf>
    <xf numFmtId="0" fontId="10" fillId="5" borderId="41" xfId="1" applyFont="1" applyFill="1" applyBorder="1" applyAlignment="1">
      <alignment vertical="center" wrapText="1"/>
    </xf>
    <xf numFmtId="0" fontId="10" fillId="5" borderId="21" xfId="1" applyFont="1" applyFill="1" applyBorder="1" applyAlignment="1">
      <alignment vertical="center" wrapText="1"/>
    </xf>
    <xf numFmtId="3" fontId="2" fillId="2" borderId="83" xfId="1" applyNumberFormat="1" applyFont="1" applyFill="1" applyBorder="1" applyAlignment="1">
      <alignment horizontal="left" vertical="center" wrapText="1"/>
    </xf>
    <xf numFmtId="3" fontId="11" fillId="12" borderId="91" xfId="1" applyNumberFormat="1" applyFont="1" applyFill="1" applyBorder="1" applyAlignment="1">
      <alignment vertical="center"/>
    </xf>
    <xf numFmtId="1" fontId="3" fillId="13" borderId="41" xfId="2" applyNumberFormat="1" applyFont="1" applyFill="1" applyBorder="1" applyAlignment="1">
      <alignment horizontal="center" vertical="center"/>
    </xf>
    <xf numFmtId="0" fontId="3" fillId="13" borderId="78" xfId="1" applyFont="1" applyFill="1" applyBorder="1" applyAlignment="1">
      <alignment horizontal="center" vertical="center"/>
    </xf>
    <xf numFmtId="1" fontId="3" fillId="13" borderId="11" xfId="2" applyNumberFormat="1" applyFont="1" applyFill="1" applyBorder="1" applyAlignment="1">
      <alignment horizontal="center" vertical="center"/>
    </xf>
    <xf numFmtId="0" fontId="3" fillId="13" borderId="76" xfId="1" applyFont="1" applyFill="1" applyBorder="1" applyAlignment="1">
      <alignment horizontal="center" vertical="center"/>
    </xf>
    <xf numFmtId="3" fontId="3" fillId="4" borderId="24" xfId="1" applyNumberFormat="1" applyFont="1" applyFill="1" applyBorder="1" applyAlignment="1">
      <alignment horizontal="center" vertical="center"/>
    </xf>
    <xf numFmtId="3" fontId="3" fillId="4" borderId="11" xfId="1" applyNumberFormat="1" applyFont="1" applyFill="1" applyBorder="1" applyAlignment="1">
      <alignment horizontal="center" vertical="center"/>
    </xf>
    <xf numFmtId="3" fontId="2" fillId="12" borderId="50" xfId="1" applyNumberFormat="1" applyFont="1" applyFill="1" applyBorder="1" applyAlignment="1">
      <alignment horizontal="left" vertical="center"/>
    </xf>
    <xf numFmtId="3" fontId="2" fillId="12" borderId="50" xfId="1" applyNumberFormat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left" vertical="center"/>
    </xf>
    <xf numFmtId="3" fontId="7" fillId="12" borderId="46" xfId="1" applyNumberFormat="1" applyFont="1" applyFill="1" applyBorder="1" applyAlignment="1">
      <alignment horizontal="center" vertical="center"/>
    </xf>
    <xf numFmtId="3" fontId="7" fillId="12" borderId="50" xfId="1" applyNumberFormat="1" applyFont="1" applyFill="1" applyBorder="1" applyAlignment="1">
      <alignment horizontal="center" vertical="center"/>
    </xf>
    <xf numFmtId="3" fontId="7" fillId="12" borderId="44" xfId="1" applyNumberFormat="1" applyFont="1" applyFill="1" applyBorder="1" applyAlignment="1">
      <alignment horizontal="center" vertical="center" wrapText="1"/>
    </xf>
    <xf numFmtId="3" fontId="2" fillId="12" borderId="45" xfId="1" applyNumberFormat="1" applyFont="1" applyFill="1" applyBorder="1" applyAlignment="1">
      <alignment vertical="center" wrapText="1"/>
    </xf>
    <xf numFmtId="3" fontId="2" fillId="7" borderId="55" xfId="1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3" fontId="3" fillId="4" borderId="36" xfId="1" applyNumberFormat="1" applyFont="1" applyFill="1" applyBorder="1" applyAlignment="1">
      <alignment horizontal="center" vertical="center"/>
    </xf>
    <xf numFmtId="0" fontId="3" fillId="4" borderId="36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2" fillId="4" borderId="36" xfId="1" applyFont="1" applyFill="1" applyBorder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/>
    </xf>
    <xf numFmtId="164" fontId="0" fillId="0" borderId="0" xfId="3" applyNumberFormat="1" applyFont="1"/>
    <xf numFmtId="164" fontId="0" fillId="0" borderId="0" xfId="0" applyNumberFormat="1"/>
    <xf numFmtId="41" fontId="0" fillId="0" borderId="0" xfId="0" applyNumberFormat="1"/>
    <xf numFmtId="3" fontId="10" fillId="10" borderId="43" xfId="1" applyNumberFormat="1" applyFont="1" applyFill="1" applyBorder="1" applyAlignment="1">
      <alignment horizontal="center" vertical="center" wrapText="1"/>
    </xf>
    <xf numFmtId="3" fontId="2" fillId="4" borderId="0" xfId="1" applyNumberFormat="1" applyFont="1" applyFill="1" applyBorder="1" applyAlignment="1">
      <alignment vertical="center"/>
    </xf>
    <xf numFmtId="3" fontId="2" fillId="12" borderId="48" xfId="1" applyNumberFormat="1" applyFont="1" applyFill="1" applyBorder="1" applyAlignment="1">
      <alignment horizontal="left" vertical="center"/>
    </xf>
    <xf numFmtId="3" fontId="10" fillId="7" borderId="44" xfId="1" applyNumberFormat="1" applyFont="1" applyFill="1" applyBorder="1" applyAlignment="1">
      <alignment horizontal="center" vertical="center"/>
    </xf>
    <xf numFmtId="3" fontId="2" fillId="12" borderId="48" xfId="1" applyNumberFormat="1" applyFont="1" applyFill="1" applyBorder="1" applyAlignment="1">
      <alignment horizontal="left" vertical="center" wrapText="1"/>
    </xf>
    <xf numFmtId="3" fontId="2" fillId="12" borderId="46" xfId="1" applyNumberFormat="1" applyFont="1" applyFill="1" applyBorder="1" applyAlignment="1">
      <alignment horizontal="left" vertical="center" wrapText="1"/>
    </xf>
    <xf numFmtId="3" fontId="2" fillId="12" borderId="49" xfId="1" applyNumberFormat="1" applyFont="1" applyFill="1" applyBorder="1" applyAlignment="1">
      <alignment horizontal="left" vertical="center" wrapText="1"/>
    </xf>
    <xf numFmtId="3" fontId="2" fillId="12" borderId="46" xfId="1" applyNumberFormat="1" applyFont="1" applyFill="1" applyBorder="1" applyAlignment="1">
      <alignment vertical="center" wrapText="1"/>
    </xf>
    <xf numFmtId="3" fontId="10" fillId="5" borderId="42" xfId="1" applyNumberFormat="1" applyFont="1" applyFill="1" applyBorder="1" applyAlignment="1">
      <alignment horizontal="center" vertical="center" wrapText="1"/>
    </xf>
    <xf numFmtId="3" fontId="2" fillId="0" borderId="46" xfId="1" applyNumberFormat="1" applyFont="1" applyFill="1" applyBorder="1" applyAlignment="1">
      <alignment vertical="center" wrapText="1"/>
    </xf>
    <xf numFmtId="3" fontId="2" fillId="0" borderId="44" xfId="1" applyNumberFormat="1" applyFont="1" applyFill="1" applyBorder="1" applyAlignment="1">
      <alignment vertical="center" wrapText="1"/>
    </xf>
    <xf numFmtId="3" fontId="2" fillId="0" borderId="50" xfId="1" applyNumberFormat="1" applyFont="1" applyFill="1" applyBorder="1" applyAlignment="1">
      <alignment vertical="center"/>
    </xf>
    <xf numFmtId="3" fontId="2" fillId="0" borderId="50" xfId="1" applyNumberFormat="1" applyFont="1" applyFill="1" applyBorder="1" applyAlignment="1">
      <alignment vertical="center" wrapText="1"/>
    </xf>
    <xf numFmtId="3" fontId="2" fillId="12" borderId="43" xfId="1" applyNumberFormat="1" applyFont="1" applyFill="1" applyBorder="1" applyAlignment="1">
      <alignment horizontal="left" vertical="center"/>
    </xf>
    <xf numFmtId="3" fontId="2" fillId="12" borderId="44" xfId="1" applyNumberFormat="1" applyFont="1" applyFill="1" applyBorder="1" applyAlignment="1">
      <alignment horizontal="left" vertical="center"/>
    </xf>
    <xf numFmtId="0" fontId="11" fillId="10" borderId="32" xfId="1" applyFont="1" applyFill="1" applyBorder="1" applyAlignment="1">
      <alignment horizontal="center" vertical="center"/>
    </xf>
    <xf numFmtId="0" fontId="11" fillId="10" borderId="0" xfId="1" applyFont="1" applyFill="1" applyAlignment="1">
      <alignment horizontal="center" vertical="center"/>
    </xf>
    <xf numFmtId="0" fontId="11" fillId="10" borderId="21" xfId="1" applyFont="1" applyFill="1" applyBorder="1" applyAlignment="1">
      <alignment horizontal="center" vertical="center"/>
    </xf>
    <xf numFmtId="3" fontId="11" fillId="2" borderId="50" xfId="1" applyNumberFormat="1" applyFont="1" applyFill="1" applyBorder="1" applyAlignment="1">
      <alignment vertical="center" wrapText="1"/>
    </xf>
    <xf numFmtId="3" fontId="7" fillId="12" borderId="43" xfId="1" applyNumberFormat="1" applyFont="1" applyFill="1" applyBorder="1" applyAlignment="1">
      <alignment horizontal="left" vertical="center"/>
    </xf>
    <xf numFmtId="3" fontId="2" fillId="12" borderId="43" xfId="1" applyNumberFormat="1" applyFont="1" applyFill="1" applyBorder="1" applyAlignment="1">
      <alignment vertical="center" wrapText="1"/>
    </xf>
    <xf numFmtId="3" fontId="7" fillId="12" borderId="46" xfId="1" applyNumberFormat="1" applyFont="1" applyFill="1" applyBorder="1" applyAlignment="1">
      <alignment horizontal="left" vertical="center" wrapText="1"/>
    </xf>
    <xf numFmtId="3" fontId="10" fillId="2" borderId="68" xfId="1" applyNumberFormat="1" applyFont="1" applyFill="1" applyBorder="1" applyAlignment="1">
      <alignment vertical="center"/>
    </xf>
    <xf numFmtId="3" fontId="2" fillId="12" borderId="49" xfId="1" applyNumberFormat="1" applyFont="1" applyFill="1" applyBorder="1" applyAlignment="1">
      <alignment vertical="center" wrapText="1"/>
    </xf>
    <xf numFmtId="3" fontId="7" fillId="12" borderId="43" xfId="1" applyNumberFormat="1" applyFont="1" applyFill="1" applyBorder="1" applyAlignment="1">
      <alignment vertical="center" wrapText="1"/>
    </xf>
    <xf numFmtId="3" fontId="2" fillId="7" borderId="46" xfId="1" applyNumberFormat="1" applyFont="1" applyFill="1" applyBorder="1" applyAlignment="1">
      <alignment horizontal="center" vertical="center" wrapText="1"/>
    </xf>
    <xf numFmtId="3" fontId="2" fillId="7" borderId="50" xfId="1" applyNumberFormat="1" applyFont="1" applyFill="1" applyBorder="1" applyAlignment="1">
      <alignment horizontal="center" vertical="center" wrapText="1"/>
    </xf>
    <xf numFmtId="3" fontId="2" fillId="12" borderId="45" xfId="1" applyNumberFormat="1" applyFont="1" applyFill="1" applyBorder="1" applyAlignment="1">
      <alignment horizontal="center" vertical="center" wrapText="1"/>
    </xf>
    <xf numFmtId="3" fontId="2" fillId="7" borderId="87" xfId="1" applyNumberFormat="1" applyFont="1" applyFill="1" applyBorder="1" applyAlignment="1">
      <alignment horizontal="center" vertical="center" wrapText="1"/>
    </xf>
    <xf numFmtId="3" fontId="2" fillId="12" borderId="83" xfId="1" applyNumberFormat="1" applyFont="1" applyFill="1" applyBorder="1" applyAlignment="1">
      <alignment vertical="center" wrapText="1"/>
    </xf>
    <xf numFmtId="3" fontId="2" fillId="12" borderId="48" xfId="1" applyNumberFormat="1" applyFont="1" applyFill="1" applyBorder="1" applyAlignment="1">
      <alignment vertical="center"/>
    </xf>
    <xf numFmtId="3" fontId="2" fillId="12" borderId="46" xfId="1" applyNumberFormat="1" applyFont="1" applyFill="1" applyBorder="1" applyAlignment="1">
      <alignment vertical="center"/>
    </xf>
    <xf numFmtId="3" fontId="2" fillId="12" borderId="49" xfId="1" applyNumberFormat="1" applyFont="1" applyFill="1" applyBorder="1" applyAlignment="1">
      <alignment vertical="center"/>
    </xf>
    <xf numFmtId="3" fontId="2" fillId="12" borderId="43" xfId="1" applyNumberFormat="1" applyFont="1" applyFill="1" applyBorder="1" applyAlignment="1">
      <alignment horizontal="left" vertical="center" wrapText="1"/>
    </xf>
    <xf numFmtId="3" fontId="2" fillId="12" borderId="44" xfId="1" applyNumberFormat="1" applyFont="1" applyFill="1" applyBorder="1" applyAlignment="1">
      <alignment horizontal="left" vertical="center" wrapText="1"/>
    </xf>
    <xf numFmtId="3" fontId="2" fillId="12" borderId="45" xfId="1" applyNumberFormat="1" applyFont="1" applyFill="1" applyBorder="1" applyAlignment="1">
      <alignment horizontal="left" vertical="center" wrapText="1"/>
    </xf>
    <xf numFmtId="3" fontId="2" fillId="12" borderId="50" xfId="1" applyNumberFormat="1" applyFont="1" applyFill="1" applyBorder="1" applyAlignment="1">
      <alignment horizontal="left" vertical="center" wrapText="1"/>
    </xf>
    <xf numFmtId="3" fontId="10" fillId="10" borderId="35" xfId="1" applyNumberFormat="1" applyFont="1" applyFill="1" applyBorder="1" applyAlignment="1">
      <alignment vertical="center" wrapText="1"/>
    </xf>
    <xf numFmtId="0" fontId="2" fillId="2" borderId="77" xfId="1" applyFont="1" applyFill="1" applyBorder="1" applyAlignment="1">
      <alignment horizontal="center" vertical="center"/>
    </xf>
    <xf numFmtId="3" fontId="16" fillId="2" borderId="49" xfId="1" applyNumberFormat="1" applyFont="1" applyFill="1" applyBorder="1" applyAlignment="1">
      <alignment vertical="center" wrapText="1"/>
    </xf>
    <xf numFmtId="3" fontId="2" fillId="12" borderId="50" xfId="1" applyNumberFormat="1" applyFont="1" applyFill="1" applyBorder="1" applyAlignment="1">
      <alignment horizontal="center" vertical="center" wrapText="1"/>
    </xf>
    <xf numFmtId="0" fontId="2" fillId="4" borderId="41" xfId="1" applyFont="1" applyFill="1" applyBorder="1" applyAlignment="1">
      <alignment vertical="center"/>
    </xf>
    <xf numFmtId="0" fontId="2" fillId="4" borderId="92" xfId="1" applyFont="1" applyFill="1" applyBorder="1" applyAlignment="1">
      <alignment vertical="center"/>
    </xf>
    <xf numFmtId="3" fontId="2" fillId="12" borderId="48" xfId="1" applyNumberFormat="1" applyFont="1" applyFill="1" applyBorder="1" applyAlignment="1">
      <alignment vertical="center" wrapText="1"/>
    </xf>
    <xf numFmtId="3" fontId="14" fillId="12" borderId="50" xfId="1" applyNumberFormat="1" applyFont="1" applyFill="1" applyBorder="1" applyAlignment="1">
      <alignment vertical="center" wrapText="1"/>
    </xf>
    <xf numFmtId="3" fontId="16" fillId="12" borderId="49" xfId="1" applyNumberFormat="1" applyFont="1" applyFill="1" applyBorder="1" applyAlignment="1">
      <alignment vertical="center" wrapText="1"/>
    </xf>
    <xf numFmtId="3" fontId="2" fillId="12" borderId="87" xfId="1" applyNumberFormat="1" applyFont="1" applyFill="1" applyBorder="1" applyAlignment="1">
      <alignment horizontal="center" vertical="center" wrapText="1"/>
    </xf>
    <xf numFmtId="3" fontId="2" fillId="12" borderId="50" xfId="1" applyNumberFormat="1" applyFont="1" applyFill="1" applyBorder="1" applyAlignment="1">
      <alignment horizontal="center" vertical="center" wrapText="1"/>
    </xf>
    <xf numFmtId="3" fontId="2" fillId="12" borderId="46" xfId="1" applyNumberFormat="1" applyFont="1" applyFill="1" applyBorder="1" applyAlignment="1">
      <alignment horizontal="center" vertical="center" wrapText="1"/>
    </xf>
    <xf numFmtId="3" fontId="14" fillId="11" borderId="48" xfId="1" applyNumberFormat="1" applyFont="1" applyFill="1" applyBorder="1" applyAlignment="1">
      <alignment vertical="center" wrapText="1"/>
    </xf>
    <xf numFmtId="3" fontId="2" fillId="2" borderId="49" xfId="1" applyNumberFormat="1" applyFont="1" applyFill="1" applyBorder="1" applyAlignment="1">
      <alignment vertical="center" wrapText="1"/>
    </xf>
    <xf numFmtId="3" fontId="2" fillId="0" borderId="49" xfId="1" applyNumberFormat="1" applyFont="1" applyFill="1" applyBorder="1" applyAlignment="1">
      <alignment vertical="center" wrapText="1"/>
    </xf>
    <xf numFmtId="3" fontId="2" fillId="12" borderId="50" xfId="1" applyNumberFormat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/>
    </xf>
    <xf numFmtId="0" fontId="7" fillId="4" borderId="41" xfId="1" applyFont="1" applyFill="1" applyBorder="1" applyAlignment="1">
      <alignment horizontal="center" vertical="center" wrapText="1"/>
    </xf>
    <xf numFmtId="3" fontId="7" fillId="9" borderId="50" xfId="1" applyNumberFormat="1" applyFont="1" applyFill="1" applyBorder="1" applyAlignment="1">
      <alignment horizontal="center" vertical="center" wrapText="1"/>
    </xf>
    <xf numFmtId="3" fontId="2" fillId="12" borderId="50" xfId="1" applyNumberFormat="1" applyFont="1" applyFill="1" applyBorder="1" applyAlignment="1">
      <alignment horizontal="center" vertical="center" wrapText="1"/>
    </xf>
    <xf numFmtId="0" fontId="10" fillId="6" borderId="21" xfId="1" applyFont="1" applyFill="1" applyBorder="1" applyAlignment="1">
      <alignment horizontal="center" vertical="center" wrapText="1"/>
    </xf>
    <xf numFmtId="3" fontId="3" fillId="4" borderId="95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left" vertical="center"/>
    </xf>
    <xf numFmtId="0" fontId="3" fillId="4" borderId="13" xfId="1" applyFont="1" applyFill="1" applyBorder="1" applyAlignment="1">
      <alignment horizontal="center" vertical="center"/>
    </xf>
    <xf numFmtId="1" fontId="3" fillId="4" borderId="13" xfId="2" applyNumberFormat="1" applyFont="1" applyFill="1" applyBorder="1" applyAlignment="1">
      <alignment horizontal="center" vertical="center"/>
    </xf>
    <xf numFmtId="0" fontId="3" fillId="4" borderId="78" xfId="1" applyFont="1" applyFill="1" applyBorder="1" applyAlignment="1">
      <alignment horizontal="center" vertical="center"/>
    </xf>
    <xf numFmtId="41" fontId="2" fillId="4" borderId="47" xfId="2" applyFont="1" applyFill="1" applyBorder="1" applyAlignment="1">
      <alignment vertical="center"/>
    </xf>
    <xf numFmtId="3" fontId="2" fillId="4" borderId="47" xfId="1" applyNumberFormat="1" applyFont="1" applyFill="1" applyBorder="1" applyAlignment="1">
      <alignment horizontal="center" vertical="center"/>
    </xf>
    <xf numFmtId="3" fontId="2" fillId="4" borderId="56" xfId="1" applyNumberFormat="1" applyFont="1" applyFill="1" applyBorder="1" applyAlignment="1">
      <alignment vertical="center"/>
    </xf>
    <xf numFmtId="3" fontId="2" fillId="2" borderId="50" xfId="1" applyNumberFormat="1" applyFont="1" applyFill="1" applyBorder="1" applyAlignment="1">
      <alignment horizontal="center" vertical="center"/>
    </xf>
    <xf numFmtId="3" fontId="2" fillId="2" borderId="0" xfId="1" applyNumberFormat="1" applyFont="1" applyFill="1" applyBorder="1" applyAlignment="1">
      <alignment vertical="center"/>
    </xf>
    <xf numFmtId="3" fontId="2" fillId="2" borderId="50" xfId="1" applyNumberFormat="1" applyFont="1" applyFill="1" applyBorder="1" applyAlignment="1">
      <alignment horizontal="right" vertical="center"/>
    </xf>
    <xf numFmtId="3" fontId="2" fillId="2" borderId="55" xfId="1" applyNumberFormat="1" applyFont="1" applyFill="1" applyBorder="1" applyAlignment="1">
      <alignment horizontal="right" vertical="center"/>
    </xf>
    <xf numFmtId="41" fontId="2" fillId="2" borderId="44" xfId="2" applyFont="1" applyFill="1" applyBorder="1" applyAlignment="1">
      <alignment horizontal="center" vertical="center"/>
    </xf>
    <xf numFmtId="41" fontId="2" fillId="4" borderId="26" xfId="2" applyFont="1" applyFill="1" applyBorder="1" applyAlignment="1">
      <alignment horizontal="center" vertical="center"/>
    </xf>
    <xf numFmtId="41" fontId="2" fillId="4" borderId="26" xfId="2" applyFont="1" applyFill="1" applyBorder="1" applyAlignment="1">
      <alignment vertical="center"/>
    </xf>
    <xf numFmtId="3" fontId="2" fillId="4" borderId="26" xfId="1" applyNumberFormat="1" applyFont="1" applyFill="1" applyBorder="1" applyAlignment="1">
      <alignment horizontal="center" vertical="center"/>
    </xf>
    <xf numFmtId="3" fontId="2" fillId="4" borderId="26" xfId="1" applyNumberFormat="1" applyFont="1" applyFill="1" applyBorder="1" applyAlignment="1">
      <alignment vertical="center"/>
    </xf>
    <xf numFmtId="3" fontId="2" fillId="4" borderId="26" xfId="1" applyNumberFormat="1" applyFont="1" applyFill="1" applyBorder="1" applyAlignment="1">
      <alignment horizontal="right" vertical="center"/>
    </xf>
    <xf numFmtId="3" fontId="7" fillId="12" borderId="47" xfId="1" applyNumberFormat="1" applyFont="1" applyFill="1" applyBorder="1" applyAlignment="1">
      <alignment horizontal="center" vertical="center"/>
    </xf>
    <xf numFmtId="3" fontId="2" fillId="2" borderId="47" xfId="1" applyNumberFormat="1" applyFont="1" applyFill="1" applyBorder="1" applyAlignment="1">
      <alignment vertical="center" wrapText="1"/>
    </xf>
    <xf numFmtId="3" fontId="7" fillId="12" borderId="26" xfId="1" applyNumberFormat="1" applyFont="1" applyFill="1" applyBorder="1" applyAlignment="1">
      <alignment horizontal="center" vertical="center"/>
    </xf>
    <xf numFmtId="3" fontId="2" fillId="2" borderId="26" xfId="1" applyNumberFormat="1" applyFont="1" applyFill="1" applyBorder="1" applyAlignment="1">
      <alignment vertical="center" wrapText="1"/>
    </xf>
    <xf numFmtId="3" fontId="11" fillId="12" borderId="74" xfId="1" applyNumberFormat="1" applyFont="1" applyFill="1" applyBorder="1" applyAlignment="1">
      <alignment vertical="center" wrapText="1"/>
    </xf>
    <xf numFmtId="1" fontId="3" fillId="13" borderId="21" xfId="2" applyNumberFormat="1" applyFont="1" applyFill="1" applyBorder="1" applyAlignment="1">
      <alignment horizontal="center" vertical="center"/>
    </xf>
    <xf numFmtId="0" fontId="3" fillId="13" borderId="22" xfId="1" applyFont="1" applyFill="1" applyBorder="1" applyAlignment="1">
      <alignment horizontal="center" vertical="center"/>
    </xf>
    <xf numFmtId="3" fontId="2" fillId="2" borderId="44" xfId="1" applyNumberFormat="1" applyFont="1" applyFill="1" applyBorder="1" applyAlignment="1">
      <alignment horizontal="center" vertical="center"/>
    </xf>
    <xf numFmtId="3" fontId="2" fillId="2" borderId="44" xfId="1" applyNumberFormat="1" applyFont="1" applyFill="1" applyBorder="1" applyAlignment="1">
      <alignment horizontal="right" vertical="center"/>
    </xf>
    <xf numFmtId="3" fontId="2" fillId="12" borderId="44" xfId="1" applyNumberFormat="1" applyFont="1" applyFill="1" applyBorder="1" applyAlignment="1">
      <alignment horizontal="center" vertical="center" wrapText="1"/>
    </xf>
    <xf numFmtId="1" fontId="3" fillId="13" borderId="36" xfId="2" applyNumberFormat="1" applyFont="1" applyFill="1" applyBorder="1" applyAlignment="1">
      <alignment horizontal="center" vertical="center"/>
    </xf>
    <xf numFmtId="0" fontId="3" fillId="13" borderId="80" xfId="1" applyFont="1" applyFill="1" applyBorder="1" applyAlignment="1">
      <alignment horizontal="center" vertical="center"/>
    </xf>
    <xf numFmtId="1" fontId="3" fillId="13" borderId="26" xfId="2" applyNumberFormat="1" applyFont="1" applyFill="1" applyBorder="1" applyAlignment="1">
      <alignment horizontal="center" vertical="center"/>
    </xf>
    <xf numFmtId="0" fontId="3" fillId="13" borderId="74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26" xfId="1" applyFont="1" applyFill="1" applyBorder="1" applyAlignment="1">
      <alignment horizontal="center" vertical="center" wrapText="1"/>
    </xf>
    <xf numFmtId="0" fontId="16" fillId="4" borderId="41" xfId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6" fillId="4" borderId="26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vertical="center" wrapText="1"/>
    </xf>
    <xf numFmtId="0" fontId="7" fillId="4" borderId="21" xfId="1" applyFont="1" applyFill="1" applyBorder="1" applyAlignment="1">
      <alignment vertical="center"/>
    </xf>
    <xf numFmtId="0" fontId="7" fillId="4" borderId="19" xfId="1" applyFont="1" applyFill="1" applyBorder="1" applyAlignment="1">
      <alignment horizontal="center" vertical="center" wrapText="1"/>
    </xf>
    <xf numFmtId="0" fontId="16" fillId="4" borderId="36" xfId="1" applyFont="1" applyFill="1" applyBorder="1" applyAlignment="1">
      <alignment horizontal="center" vertical="center" wrapText="1"/>
    </xf>
    <xf numFmtId="0" fontId="16" fillId="4" borderId="21" xfId="1" applyFont="1" applyFill="1" applyBorder="1" applyAlignment="1">
      <alignment horizontal="center" vertical="center" wrapText="1"/>
    </xf>
    <xf numFmtId="3" fontId="2" fillId="12" borderId="47" xfId="1" applyNumberFormat="1" applyFont="1" applyFill="1" applyBorder="1" applyAlignment="1">
      <alignment vertical="center" wrapText="1"/>
    </xf>
    <xf numFmtId="3" fontId="2" fillId="12" borderId="26" xfId="1" applyNumberFormat="1" applyFont="1" applyFill="1" applyBorder="1" applyAlignment="1">
      <alignment vertical="center" wrapText="1"/>
    </xf>
    <xf numFmtId="3" fontId="2" fillId="12" borderId="47" xfId="1" applyNumberFormat="1" applyFont="1" applyFill="1" applyBorder="1" applyAlignment="1">
      <alignment horizontal="center" vertical="center" wrapText="1"/>
    </xf>
    <xf numFmtId="3" fontId="2" fillId="12" borderId="26" xfId="1" applyNumberFormat="1" applyFont="1" applyFill="1" applyBorder="1" applyAlignment="1">
      <alignment horizontal="center" vertical="center" wrapText="1"/>
    </xf>
    <xf numFmtId="3" fontId="2" fillId="12" borderId="44" xfId="1" applyNumberFormat="1" applyFont="1" applyFill="1" applyBorder="1" applyAlignment="1">
      <alignment vertical="center" wrapText="1"/>
    </xf>
    <xf numFmtId="3" fontId="2" fillId="4" borderId="62" xfId="1" applyNumberFormat="1" applyFont="1" applyFill="1" applyBorder="1" applyAlignment="1">
      <alignment horizontal="right" vertical="center"/>
    </xf>
    <xf numFmtId="3" fontId="10" fillId="12" borderId="42" xfId="1" applyNumberFormat="1" applyFont="1" applyFill="1" applyBorder="1" applyAlignment="1">
      <alignment horizontal="center" vertical="center" wrapText="1"/>
    </xf>
    <xf numFmtId="3" fontId="2" fillId="12" borderId="46" xfId="1" applyNumberFormat="1" applyFont="1" applyFill="1" applyBorder="1" applyAlignment="1">
      <alignment horizontal="left" vertical="center"/>
    </xf>
    <xf numFmtId="3" fontId="2" fillId="12" borderId="49" xfId="1" applyNumberFormat="1" applyFont="1" applyFill="1" applyBorder="1" applyAlignment="1">
      <alignment horizontal="left" vertical="center"/>
    </xf>
    <xf numFmtId="3" fontId="3" fillId="6" borderId="28" xfId="1" applyNumberFormat="1" applyFont="1" applyFill="1" applyBorder="1" applyAlignment="1">
      <alignment horizontal="center" vertical="center"/>
    </xf>
    <xf numFmtId="0" fontId="3" fillId="6" borderId="24" xfId="1" applyFont="1" applyFill="1" applyBorder="1" applyAlignment="1">
      <alignment vertical="center"/>
    </xf>
    <xf numFmtId="0" fontId="3" fillId="6" borderId="60" xfId="1" applyFont="1" applyFill="1" applyBorder="1" applyAlignment="1">
      <alignment horizontal="center" vertical="center"/>
    </xf>
    <xf numFmtId="3" fontId="2" fillId="6" borderId="96" xfId="1" applyNumberFormat="1" applyFont="1" applyFill="1" applyBorder="1" applyAlignment="1">
      <alignment vertical="center"/>
    </xf>
    <xf numFmtId="3" fontId="2" fillId="2" borderId="48" xfId="1" applyNumberFormat="1" applyFont="1" applyFill="1" applyBorder="1" applyAlignment="1">
      <alignment horizontal="left" vertical="center" wrapText="1"/>
    </xf>
    <xf numFmtId="3" fontId="2" fillId="6" borderId="79" xfId="1" applyNumberFormat="1" applyFont="1" applyFill="1" applyBorder="1" applyAlignment="1">
      <alignment vertical="center"/>
    </xf>
    <xf numFmtId="3" fontId="2" fillId="6" borderId="49" xfId="1" applyNumberFormat="1" applyFont="1" applyFill="1" applyBorder="1" applyAlignment="1">
      <alignment horizontal="right" vertical="center"/>
    </xf>
    <xf numFmtId="0" fontId="10" fillId="6" borderId="41" xfId="1" applyFont="1" applyFill="1" applyBorder="1" applyAlignment="1">
      <alignment vertical="center" wrapText="1"/>
    </xf>
    <xf numFmtId="0" fontId="10" fillId="6" borderId="21" xfId="1" applyFont="1" applyFill="1" applyBorder="1" applyAlignment="1">
      <alignment vertical="center" wrapText="1"/>
    </xf>
    <xf numFmtId="0" fontId="10" fillId="6" borderId="19" xfId="1" applyFont="1" applyFill="1" applyBorder="1" applyAlignment="1">
      <alignment horizontal="center" vertical="center" wrapText="1"/>
    </xf>
    <xf numFmtId="0" fontId="3" fillId="6" borderId="31" xfId="1" applyFont="1" applyFill="1" applyBorder="1" applyAlignment="1">
      <alignment horizontal="center" vertical="center"/>
    </xf>
    <xf numFmtId="0" fontId="3" fillId="6" borderId="80" xfId="1" applyFont="1" applyFill="1" applyBorder="1" applyAlignment="1">
      <alignment horizontal="center" vertical="center"/>
    </xf>
    <xf numFmtId="3" fontId="3" fillId="6" borderId="25" xfId="1" applyNumberFormat="1" applyFont="1" applyFill="1" applyBorder="1" applyAlignment="1">
      <alignment horizontal="center" vertical="center"/>
    </xf>
    <xf numFmtId="0" fontId="3" fillId="6" borderId="51" xfId="1" applyFont="1" applyFill="1" applyBorder="1" applyAlignment="1">
      <alignment horizontal="center" vertical="center"/>
    </xf>
    <xf numFmtId="0" fontId="2" fillId="4" borderId="36" xfId="1" applyFont="1" applyFill="1" applyBorder="1" applyAlignment="1">
      <alignment horizontal="left" vertical="center"/>
    </xf>
    <xf numFmtId="0" fontId="2" fillId="4" borderId="36" xfId="1" applyFont="1" applyFill="1" applyBorder="1" applyAlignment="1">
      <alignment horizontal="center" vertical="center"/>
    </xf>
    <xf numFmtId="41" fontId="2" fillId="4" borderId="74" xfId="2" applyFont="1" applyFill="1" applyBorder="1" applyAlignment="1">
      <alignment horizontal="center" vertical="center"/>
    </xf>
    <xf numFmtId="41" fontId="2" fillId="4" borderId="30" xfId="2" applyFont="1" applyFill="1" applyBorder="1" applyAlignment="1">
      <alignment horizontal="center" vertical="center"/>
    </xf>
    <xf numFmtId="3" fontId="14" fillId="11" borderId="50" xfId="1" applyNumberFormat="1" applyFont="1" applyFill="1" applyBorder="1" applyAlignment="1">
      <alignment vertical="center" wrapText="1"/>
    </xf>
    <xf numFmtId="3" fontId="2" fillId="11" borderId="89" xfId="1" applyNumberFormat="1" applyFont="1" applyFill="1" applyBorder="1" applyAlignment="1">
      <alignment vertical="center" wrapText="1"/>
    </xf>
    <xf numFmtId="3" fontId="2" fillId="11" borderId="97" xfId="1" applyNumberFormat="1" applyFont="1" applyFill="1" applyBorder="1" applyAlignment="1">
      <alignment vertical="center" wrapText="1"/>
    </xf>
    <xf numFmtId="3" fontId="14" fillId="12" borderId="48" xfId="1" applyNumberFormat="1" applyFont="1" applyFill="1" applyBorder="1" applyAlignment="1">
      <alignment vertical="center" wrapText="1"/>
    </xf>
    <xf numFmtId="3" fontId="14" fillId="12" borderId="44" xfId="1" applyNumberFormat="1" applyFont="1" applyFill="1" applyBorder="1" applyAlignment="1">
      <alignment vertical="center" wrapText="1"/>
    </xf>
    <xf numFmtId="3" fontId="14" fillId="5" borderId="48" xfId="1" applyNumberFormat="1" applyFont="1" applyFill="1" applyBorder="1" applyAlignment="1">
      <alignment horizontal="left" vertical="center" wrapText="1"/>
    </xf>
    <xf numFmtId="3" fontId="14" fillId="5" borderId="45" xfId="1" applyNumberFormat="1" applyFont="1" applyFill="1" applyBorder="1" applyAlignment="1">
      <alignment horizontal="left" vertical="center" wrapText="1"/>
    </xf>
    <xf numFmtId="3" fontId="2" fillId="12" borderId="50" xfId="1" applyNumberFormat="1" applyFont="1" applyFill="1" applyBorder="1" applyAlignment="1">
      <alignment horizontal="center" vertical="center" wrapText="1"/>
    </xf>
    <xf numFmtId="3" fontId="2" fillId="4" borderId="34" xfId="1" applyNumberFormat="1" applyFont="1" applyFill="1" applyBorder="1" applyAlignment="1">
      <alignment horizontal="right" vertical="center"/>
    </xf>
    <xf numFmtId="3" fontId="2" fillId="4" borderId="34" xfId="1" applyNumberFormat="1" applyFont="1" applyFill="1" applyBorder="1" applyAlignment="1">
      <alignment vertical="center"/>
    </xf>
    <xf numFmtId="3" fontId="10" fillId="12" borderId="43" xfId="1" applyNumberFormat="1" applyFont="1" applyFill="1" applyBorder="1" applyAlignment="1">
      <alignment horizontal="center" vertical="center" wrapText="1"/>
    </xf>
    <xf numFmtId="3" fontId="2" fillId="4" borderId="50" xfId="1" applyNumberFormat="1" applyFont="1" applyFill="1" applyBorder="1" applyAlignment="1">
      <alignment vertical="center" wrapText="1"/>
    </xf>
    <xf numFmtId="0" fontId="2" fillId="4" borderId="26" xfId="1" applyFont="1" applyFill="1" applyBorder="1" applyAlignment="1">
      <alignment horizontal="center" vertical="center"/>
    </xf>
    <xf numFmtId="3" fontId="2" fillId="4" borderId="43" xfId="1" applyNumberFormat="1" applyFont="1" applyFill="1" applyBorder="1" applyAlignment="1">
      <alignment vertical="center" wrapText="1"/>
    </xf>
    <xf numFmtId="3" fontId="2" fillId="4" borderId="46" xfId="1" applyNumberFormat="1" applyFont="1" applyFill="1" applyBorder="1" applyAlignment="1">
      <alignment vertical="center" wrapText="1"/>
    </xf>
    <xf numFmtId="3" fontId="15" fillId="9" borderId="50" xfId="1" applyNumberFormat="1" applyFont="1" applyFill="1" applyBorder="1" applyAlignment="1">
      <alignment vertical="center" wrapText="1"/>
    </xf>
    <xf numFmtId="3" fontId="15" fillId="12" borderId="43" xfId="1" applyNumberFormat="1" applyFont="1" applyFill="1" applyBorder="1" applyAlignment="1">
      <alignment vertical="center" wrapText="1"/>
    </xf>
    <xf numFmtId="3" fontId="15" fillId="12" borderId="50" xfId="1" applyNumberFormat="1" applyFont="1" applyFill="1" applyBorder="1" applyAlignment="1">
      <alignment vertical="center" wrapText="1"/>
    </xf>
    <xf numFmtId="3" fontId="15" fillId="12" borderId="44" xfId="1" applyNumberFormat="1" applyFont="1" applyFill="1" applyBorder="1" applyAlignment="1">
      <alignment vertical="center" wrapText="1"/>
    </xf>
    <xf numFmtId="3" fontId="10" fillId="12" borderId="50" xfId="1" applyNumberFormat="1" applyFont="1" applyFill="1" applyBorder="1" applyAlignment="1">
      <alignment horizontal="center" vertical="center" wrapText="1"/>
    </xf>
    <xf numFmtId="3" fontId="10" fillId="12" borderId="50" xfId="1" applyNumberFormat="1" applyFont="1" applyFill="1" applyBorder="1" applyAlignment="1">
      <alignment horizontal="center" vertical="center"/>
    </xf>
    <xf numFmtId="3" fontId="10" fillId="12" borderId="42" xfId="1" applyNumberFormat="1" applyFont="1" applyFill="1" applyBorder="1" applyAlignment="1">
      <alignment horizontal="center" vertical="center"/>
    </xf>
    <xf numFmtId="0" fontId="7" fillId="4" borderId="41" xfId="1" applyFont="1" applyFill="1" applyBorder="1" applyAlignment="1">
      <alignment vertical="center" wrapText="1"/>
    </xf>
    <xf numFmtId="0" fontId="7" fillId="4" borderId="13" xfId="1" applyFont="1" applyFill="1" applyBorder="1" applyAlignment="1">
      <alignment vertical="center" wrapText="1"/>
    </xf>
    <xf numFmtId="0" fontId="2" fillId="4" borderId="11" xfId="1" applyFont="1" applyFill="1" applyBorder="1" applyAlignment="1">
      <alignment horizontal="center" vertical="center"/>
    </xf>
    <xf numFmtId="3" fontId="7" fillId="7" borderId="82" xfId="1" applyNumberFormat="1" applyFont="1" applyFill="1" applyBorder="1" applyAlignment="1">
      <alignment horizontal="center" vertical="center" wrapText="1"/>
    </xf>
    <xf numFmtId="3" fontId="7" fillId="7" borderId="35" xfId="1" applyNumberFormat="1" applyFont="1" applyFill="1" applyBorder="1" applyAlignment="1">
      <alignment horizontal="center" vertical="center" wrapText="1"/>
    </xf>
    <xf numFmtId="3" fontId="7" fillId="9" borderId="43" xfId="1" applyNumberFormat="1" applyFont="1" applyFill="1" applyBorder="1" applyAlignment="1">
      <alignment horizontal="center" vertical="center"/>
    </xf>
    <xf numFmtId="3" fontId="7" fillId="9" borderId="55" xfId="1" applyNumberFormat="1" applyFont="1" applyFill="1" applyBorder="1" applyAlignment="1">
      <alignment horizontal="center" vertical="center"/>
    </xf>
    <xf numFmtId="3" fontId="7" fillId="9" borderId="44" xfId="1" applyNumberFormat="1" applyFont="1" applyFill="1" applyBorder="1" applyAlignment="1">
      <alignment horizontal="center" vertical="center"/>
    </xf>
    <xf numFmtId="3" fontId="10" fillId="10" borderId="82" xfId="1" applyNumberFormat="1" applyFont="1" applyFill="1" applyBorder="1" applyAlignment="1">
      <alignment horizontal="center" vertical="center" wrapText="1"/>
    </xf>
    <xf numFmtId="3" fontId="10" fillId="10" borderId="35" xfId="1" applyNumberFormat="1" applyFont="1" applyFill="1" applyBorder="1" applyAlignment="1">
      <alignment horizontal="center" vertical="center" wrapText="1"/>
    </xf>
    <xf numFmtId="3" fontId="10" fillId="7" borderId="82" xfId="1" applyNumberFormat="1" applyFont="1" applyFill="1" applyBorder="1" applyAlignment="1">
      <alignment horizontal="center" vertical="center" wrapText="1"/>
    </xf>
    <xf numFmtId="3" fontId="10" fillId="7" borderId="33" xfId="1" applyNumberFormat="1" applyFont="1" applyFill="1" applyBorder="1" applyAlignment="1">
      <alignment horizontal="center" vertical="center" wrapText="1"/>
    </xf>
    <xf numFmtId="3" fontId="10" fillId="7" borderId="35" xfId="1" applyNumberFormat="1" applyFont="1" applyFill="1" applyBorder="1" applyAlignment="1">
      <alignment horizontal="center" vertical="center" wrapText="1"/>
    </xf>
    <xf numFmtId="3" fontId="7" fillId="7" borderId="33" xfId="1" applyNumberFormat="1" applyFont="1" applyFill="1" applyBorder="1" applyAlignment="1">
      <alignment horizontal="center" vertical="center" wrapText="1"/>
    </xf>
    <xf numFmtId="3" fontId="10" fillId="10" borderId="33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2" fillId="5" borderId="19" xfId="1" applyFont="1" applyFill="1" applyBorder="1" applyAlignment="1">
      <alignment horizontal="center" vertical="center" wrapText="1"/>
    </xf>
    <xf numFmtId="0" fontId="2" fillId="5" borderId="21" xfId="1" applyFont="1" applyFill="1" applyBorder="1" applyAlignment="1">
      <alignment horizontal="center" vertical="center" wrapText="1"/>
    </xf>
    <xf numFmtId="0" fontId="2" fillId="5" borderId="63" xfId="1" applyFont="1" applyFill="1" applyBorder="1" applyAlignment="1">
      <alignment horizontal="center" vertical="center" wrapText="1"/>
    </xf>
    <xf numFmtId="0" fontId="2" fillId="5" borderId="64" xfId="1" applyFont="1" applyFill="1" applyBorder="1" applyAlignment="1">
      <alignment horizontal="center" vertical="center" wrapText="1"/>
    </xf>
    <xf numFmtId="0" fontId="2" fillId="5" borderId="43" xfId="1" applyFont="1" applyFill="1" applyBorder="1" applyAlignment="1">
      <alignment horizontal="center" vertical="center" wrapText="1"/>
    </xf>
    <xf numFmtId="0" fontId="2" fillId="5" borderId="44" xfId="1" applyFont="1" applyFill="1" applyBorder="1" applyAlignment="1">
      <alignment horizontal="center" vertical="center" wrapText="1"/>
    </xf>
    <xf numFmtId="0" fontId="2" fillId="5" borderId="24" xfId="1" applyFont="1" applyFill="1" applyBorder="1" applyAlignment="1">
      <alignment horizontal="center" vertical="center" wrapText="1"/>
    </xf>
    <xf numFmtId="0" fontId="2" fillId="5" borderId="26" xfId="1" applyFont="1" applyFill="1" applyBorder="1" applyAlignment="1">
      <alignment horizontal="center" vertical="center" wrapText="1"/>
    </xf>
    <xf numFmtId="0" fontId="10" fillId="5" borderId="43" xfId="1" applyFont="1" applyFill="1" applyBorder="1" applyAlignment="1">
      <alignment horizontal="center" vertical="center" wrapText="1"/>
    </xf>
    <xf numFmtId="0" fontId="10" fillId="5" borderId="50" xfId="1" applyFont="1" applyFill="1" applyBorder="1" applyAlignment="1">
      <alignment horizontal="center" vertical="center" wrapText="1"/>
    </xf>
    <xf numFmtId="0" fontId="10" fillId="5" borderId="44" xfId="1" applyFont="1" applyFill="1" applyBorder="1" applyAlignment="1">
      <alignment horizontal="center" vertical="center" wrapText="1"/>
    </xf>
    <xf numFmtId="0" fontId="10" fillId="6" borderId="43" xfId="1" applyFont="1" applyFill="1" applyBorder="1" applyAlignment="1">
      <alignment horizontal="center" vertical="center" wrapText="1"/>
    </xf>
    <xf numFmtId="0" fontId="10" fillId="6" borderId="50" xfId="1" applyFont="1" applyFill="1" applyBorder="1" applyAlignment="1">
      <alignment horizontal="center" vertical="center" wrapText="1"/>
    </xf>
    <xf numFmtId="0" fontId="10" fillId="6" borderId="44" xfId="1" applyFont="1" applyFill="1" applyBorder="1" applyAlignment="1">
      <alignment horizontal="center" vertical="center" wrapText="1"/>
    </xf>
    <xf numFmtId="0" fontId="10" fillId="5" borderId="19" xfId="1" applyFont="1" applyFill="1" applyBorder="1" applyAlignment="1">
      <alignment horizontal="center" vertical="center" wrapText="1"/>
    </xf>
    <xf numFmtId="0" fontId="10" fillId="5" borderId="41" xfId="1" applyFont="1" applyFill="1" applyBorder="1" applyAlignment="1">
      <alignment horizontal="center" vertical="center" wrapText="1"/>
    </xf>
    <xf numFmtId="3" fontId="3" fillId="5" borderId="23" xfId="1" applyNumberFormat="1" applyFont="1" applyFill="1" applyBorder="1" applyAlignment="1">
      <alignment horizontal="center" vertical="center"/>
    </xf>
    <xf numFmtId="3" fontId="3" fillId="5" borderId="25" xfId="1" applyNumberFormat="1" applyFont="1" applyFill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/>
    </xf>
    <xf numFmtId="0" fontId="8" fillId="3" borderId="41" xfId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8" fillId="8" borderId="19" xfId="1" applyFont="1" applyFill="1" applyBorder="1" applyAlignment="1">
      <alignment horizontal="center" vertical="center" wrapText="1"/>
    </xf>
    <xf numFmtId="0" fontId="8" fillId="8" borderId="41" xfId="1" applyFont="1" applyFill="1" applyBorder="1" applyAlignment="1">
      <alignment horizontal="center" vertical="center" wrapText="1"/>
    </xf>
    <xf numFmtId="0" fontId="8" fillId="8" borderId="21" xfId="1" applyFont="1" applyFill="1" applyBorder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3" fontId="10" fillId="2" borderId="68" xfId="1" applyNumberFormat="1" applyFont="1" applyFill="1" applyBorder="1" applyAlignment="1">
      <alignment horizontal="center" vertical="center"/>
    </xf>
    <xf numFmtId="3" fontId="10" fillId="2" borderId="81" xfId="1" applyNumberFormat="1" applyFont="1" applyFill="1" applyBorder="1" applyAlignment="1">
      <alignment horizontal="center" vertical="center"/>
    </xf>
    <xf numFmtId="3" fontId="10" fillId="2" borderId="69" xfId="1" applyNumberFormat="1" applyFont="1" applyFill="1" applyBorder="1" applyAlignment="1">
      <alignment horizontal="center" vertical="center"/>
    </xf>
    <xf numFmtId="3" fontId="7" fillId="9" borderId="50" xfId="1" applyNumberFormat="1" applyFont="1" applyFill="1" applyBorder="1" applyAlignment="1">
      <alignment horizontal="center" vertical="center"/>
    </xf>
    <xf numFmtId="3" fontId="10" fillId="9" borderId="43" xfId="1" applyNumberFormat="1" applyFont="1" applyFill="1" applyBorder="1" applyAlignment="1">
      <alignment horizontal="center" vertical="center"/>
    </xf>
    <xf numFmtId="3" fontId="10" fillId="9" borderId="50" xfId="1" applyNumberFormat="1" applyFont="1" applyFill="1" applyBorder="1" applyAlignment="1">
      <alignment horizontal="center" vertical="center"/>
    </xf>
    <xf numFmtId="3" fontId="10" fillId="9" borderId="44" xfId="1" applyNumberFormat="1" applyFont="1" applyFill="1" applyBorder="1" applyAlignment="1">
      <alignment horizontal="center" vertical="center"/>
    </xf>
    <xf numFmtId="3" fontId="2" fillId="11" borderId="43" xfId="1" applyNumberFormat="1" applyFont="1" applyFill="1" applyBorder="1" applyAlignment="1">
      <alignment horizontal="center" vertical="center" wrapText="1"/>
    </xf>
    <xf numFmtId="3" fontId="2" fillId="11" borderId="50" xfId="1" applyNumberFormat="1" applyFont="1" applyFill="1" applyBorder="1" applyAlignment="1">
      <alignment horizontal="center" vertical="center" wrapText="1"/>
    </xf>
    <xf numFmtId="3" fontId="2" fillId="11" borderId="44" xfId="1" applyNumberFormat="1" applyFont="1" applyFill="1" applyBorder="1" applyAlignment="1">
      <alignment horizontal="center" vertical="center" wrapText="1"/>
    </xf>
    <xf numFmtId="3" fontId="2" fillId="12" borderId="43" xfId="1" applyNumberFormat="1" applyFont="1" applyFill="1" applyBorder="1" applyAlignment="1">
      <alignment horizontal="center" vertical="center"/>
    </xf>
    <xf numFmtId="3" fontId="2" fillId="12" borderId="50" xfId="1" applyNumberFormat="1" applyFont="1" applyFill="1" applyBorder="1" applyAlignment="1">
      <alignment horizontal="center" vertical="center"/>
    </xf>
    <xf numFmtId="3" fontId="2" fillId="12" borderId="44" xfId="1" applyNumberFormat="1" applyFont="1" applyFill="1" applyBorder="1" applyAlignment="1">
      <alignment horizontal="center" vertical="center"/>
    </xf>
    <xf numFmtId="3" fontId="7" fillId="9" borderId="43" xfId="1" applyNumberFormat="1" applyFont="1" applyFill="1" applyBorder="1" applyAlignment="1">
      <alignment horizontal="center" vertical="center" wrapText="1"/>
    </xf>
    <xf numFmtId="3" fontId="7" fillId="9" borderId="50" xfId="1" applyNumberFormat="1" applyFont="1" applyFill="1" applyBorder="1" applyAlignment="1">
      <alignment horizontal="center" vertical="center" wrapText="1"/>
    </xf>
    <xf numFmtId="3" fontId="7" fillId="9" borderId="44" xfId="1" applyNumberFormat="1" applyFont="1" applyFill="1" applyBorder="1" applyAlignment="1">
      <alignment horizontal="center" vertical="center" wrapText="1"/>
    </xf>
    <xf numFmtId="3" fontId="2" fillId="12" borderId="43" xfId="1" applyNumberFormat="1" applyFont="1" applyFill="1" applyBorder="1" applyAlignment="1">
      <alignment horizontal="center" vertical="center" wrapText="1"/>
    </xf>
    <xf numFmtId="3" fontId="2" fillId="12" borderId="50" xfId="1" applyNumberFormat="1" applyFont="1" applyFill="1" applyBorder="1" applyAlignment="1">
      <alignment horizontal="center" vertical="center" wrapText="1"/>
    </xf>
    <xf numFmtId="3" fontId="7" fillId="12" borderId="50" xfId="1" applyNumberFormat="1" applyFont="1" applyFill="1" applyBorder="1" applyAlignment="1">
      <alignment horizontal="center" vertical="center" wrapText="1"/>
    </xf>
    <xf numFmtId="3" fontId="7" fillId="2" borderId="93" xfId="1" applyNumberFormat="1" applyFont="1" applyFill="1" applyBorder="1" applyAlignment="1">
      <alignment horizontal="center" vertical="center"/>
    </xf>
    <xf numFmtId="3" fontId="7" fillId="2" borderId="94" xfId="1" applyNumberFormat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41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4" borderId="41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3" fontId="15" fillId="9" borderId="50" xfId="1" applyNumberFormat="1" applyFont="1" applyFill="1" applyBorder="1" applyAlignment="1">
      <alignment horizontal="center" vertical="center" wrapText="1"/>
    </xf>
    <xf numFmtId="3" fontId="7" fillId="2" borderId="82" xfId="1" applyNumberFormat="1" applyFont="1" applyFill="1" applyBorder="1" applyAlignment="1">
      <alignment horizontal="center" vertical="center"/>
    </xf>
    <xf numFmtId="3" fontId="7" fillId="2" borderId="35" xfId="1" applyNumberFormat="1" applyFont="1" applyFill="1" applyBorder="1" applyAlignment="1">
      <alignment horizontal="center" vertical="center"/>
    </xf>
    <xf numFmtId="3" fontId="2" fillId="5" borderId="43" xfId="1" applyNumberFormat="1" applyFont="1" applyFill="1" applyBorder="1" applyAlignment="1">
      <alignment horizontal="center" vertical="center" wrapText="1"/>
    </xf>
    <xf numFmtId="3" fontId="2" fillId="5" borderId="44" xfId="1" applyNumberFormat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36" xfId="1" applyFont="1" applyFill="1" applyBorder="1" applyAlignment="1">
      <alignment horizontal="center" vertical="center" wrapText="1"/>
    </xf>
  </cellXfs>
  <cellStyles count="4">
    <cellStyle name="Comma" xfId="3" builtinId="3"/>
    <cellStyle name="Comma [0]" xfId="2" builtinId="6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566490</xdr:colOff>
      <xdr:row>126</xdr:row>
      <xdr:rowOff>24905</xdr:rowOff>
    </xdr:from>
    <xdr:to>
      <xdr:col>21</xdr:col>
      <xdr:colOff>216070</xdr:colOff>
      <xdr:row>135</xdr:row>
      <xdr:rowOff>116642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413447" y="23483093"/>
          <a:ext cx="8429145" cy="1748259"/>
        </a:xfrm>
        <a:prstGeom prst="rect">
          <a:avLst/>
        </a:prstGeom>
        <a:noFill/>
        <a:ln w="381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 b="1" baseline="0">
            <a:ln>
              <a:solidFill>
                <a:schemeClr val="tx1"/>
              </a:solidFill>
              <a:prstDash val="solid"/>
            </a:ln>
          </a:endParaRPr>
        </a:p>
        <a:p>
          <a:endParaRPr lang="en-US" sz="1400" b="1" baseline="0">
            <a:ln>
              <a:solidFill>
                <a:schemeClr val="tx1"/>
              </a:solidFill>
              <a:prstDash val="solid"/>
            </a:ln>
          </a:endParaRPr>
        </a:p>
        <a:p>
          <a:endParaRPr lang="en-US" sz="1400" b="1" baseline="0">
            <a:ln>
              <a:solidFill>
                <a:schemeClr val="tx1"/>
              </a:solidFill>
              <a:prstDash val="solid"/>
            </a:ln>
          </a:endParaRPr>
        </a:p>
        <a:p>
          <a:endParaRPr lang="en-US" sz="1400" b="1" baseline="0">
            <a:ln>
              <a:solidFill>
                <a:schemeClr val="tx1"/>
              </a:solidFill>
              <a:prstDash val="solid"/>
            </a:ln>
          </a:endParaRPr>
        </a:p>
        <a:p>
          <a:endParaRPr lang="en-US" sz="1400" b="1" i="0" baseline="0">
            <a:ln>
              <a:solidFill>
                <a:schemeClr val="tx1"/>
              </a:solidFill>
              <a:prstDash val="solid"/>
            </a:ln>
          </a:endParaRPr>
        </a:p>
        <a:p>
          <a:r>
            <a:rPr lang="en-US" sz="1400" b="1" i="0" u="sng" baseline="0">
              <a:ln>
                <a:solidFill>
                  <a:schemeClr val="tx1"/>
                </a:solidFill>
                <a:prstDash val="solid"/>
              </a:ln>
            </a:rPr>
            <a:t>Willy Setyawan Sofyan</a:t>
          </a:r>
          <a:r>
            <a:rPr lang="en-US" sz="1400" b="1" i="0" u="none" baseline="0">
              <a:ln>
                <a:solidFill>
                  <a:schemeClr val="tx1"/>
                </a:solidFill>
                <a:prstDash val="solid"/>
              </a:ln>
            </a:rPr>
            <a:t>                                                 </a:t>
          </a:r>
          <a:r>
            <a:rPr lang="en-US" sz="1400" b="1" u="sng" baseline="0">
              <a:ln>
                <a:solidFill>
                  <a:schemeClr val="tx1"/>
                </a:solidFill>
                <a:prstDash val="solid"/>
              </a:ln>
            </a:rPr>
            <a:t>NOVRIADI</a:t>
          </a:r>
          <a:r>
            <a:rPr lang="en-US" sz="1400" b="1" u="none" baseline="0">
              <a:ln>
                <a:solidFill>
                  <a:schemeClr val="tx1"/>
                </a:solidFill>
                <a:prstDash val="solid"/>
              </a:ln>
            </a:rPr>
            <a:t>                                                      </a:t>
          </a:r>
          <a:r>
            <a:rPr lang="en-US" sz="1400" b="1" u="sng" baseline="0">
              <a:ln>
                <a:solidFill>
                  <a:schemeClr val="tx1"/>
                </a:solidFill>
                <a:prstDash val="solid"/>
              </a:ln>
            </a:rPr>
            <a:t>SUPOMO</a:t>
          </a:r>
        </a:p>
        <a:p>
          <a:r>
            <a:rPr lang="en-US" sz="1400" b="1">
              <a:ln>
                <a:solidFill>
                  <a:schemeClr val="tx1"/>
                </a:solidFill>
                <a:prstDash val="solid"/>
              </a:ln>
            </a:rPr>
            <a:t>Bisnis</a:t>
          </a:r>
          <a:r>
            <a:rPr lang="en-US" sz="1400" b="1" baseline="0">
              <a:ln>
                <a:solidFill>
                  <a:schemeClr val="tx1"/>
                </a:solidFill>
                <a:prstDash val="solid"/>
              </a:ln>
            </a:rPr>
            <a:t>  Manager		                   Kepala Cabang		 Kepala Cabang</a:t>
          </a:r>
          <a:endParaRPr lang="en-US" sz="1400" b="1">
            <a:ln>
              <a:solidFill>
                <a:schemeClr val="tx1"/>
              </a:solidFill>
              <a:prstDash val="solid"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124"/>
  <sheetViews>
    <sheetView showGridLines="0" tabSelected="1" topLeftCell="B1" zoomScale="70" zoomScaleNormal="70" workbookViewId="0">
      <pane xSplit="3" ySplit="37" topLeftCell="E38" activePane="bottomRight" state="frozen"/>
      <selection activeCell="B1" sqref="B1"/>
      <selection pane="topRight" activeCell="E1" sqref="E1"/>
      <selection pane="bottomLeft" activeCell="B38" sqref="B38"/>
      <selection pane="bottomRight" activeCell="T2" sqref="T2"/>
    </sheetView>
  </sheetViews>
  <sheetFormatPr defaultRowHeight="14.5" x14ac:dyDescent="0.35"/>
  <cols>
    <col min="1" max="1" width="5.26953125" customWidth="1"/>
    <col min="2" max="2" width="8.81640625" customWidth="1"/>
    <col min="3" max="3" width="51.81640625" customWidth="1"/>
    <col min="4" max="4" width="32.1796875" customWidth="1"/>
    <col min="5" max="5" width="11.1796875" style="4" customWidth="1"/>
    <col min="6" max="6" width="23.54296875" style="4" customWidth="1"/>
    <col min="7" max="7" width="12.453125" customWidth="1"/>
    <col min="8" max="8" width="9.453125" style="4" customWidth="1"/>
    <col min="9" max="9" width="9.54296875" style="4" hidden="1" customWidth="1"/>
    <col min="10" max="10" width="12.453125" hidden="1" customWidth="1"/>
    <col min="11" max="11" width="20.1796875" hidden="1" customWidth="1"/>
    <col min="12" max="12" width="21.26953125" hidden="1" customWidth="1"/>
    <col min="13" max="13" width="18.81640625" hidden="1" customWidth="1"/>
    <col min="14" max="14" width="20.54296875" hidden="1" customWidth="1"/>
    <col min="15" max="16" width="20.81640625" hidden="1" customWidth="1"/>
    <col min="17" max="17" width="15.7265625" hidden="1" customWidth="1"/>
    <col min="18" max="19" width="19" hidden="1" customWidth="1"/>
    <col min="20" max="20" width="19.1796875" customWidth="1"/>
    <col min="21" max="21" width="27.7265625" hidden="1" customWidth="1"/>
    <col min="22" max="23" width="19.81640625" hidden="1" customWidth="1"/>
    <col min="24" max="24" width="22.54296875" hidden="1" customWidth="1"/>
    <col min="25" max="25" width="23.81640625" hidden="1" customWidth="1"/>
    <col min="26" max="26" width="22" hidden="1" customWidth="1"/>
    <col min="27" max="27" width="22.54296875" hidden="1" customWidth="1"/>
    <col min="28" max="28" width="1.1796875" customWidth="1"/>
    <col min="29" max="29" width="2.7265625" customWidth="1"/>
    <col min="35" max="35" width="20.81640625" customWidth="1"/>
    <col min="36" max="36" width="17.81640625" customWidth="1"/>
    <col min="38" max="38" width="14.81640625" customWidth="1"/>
    <col min="40" max="40" width="18.08984375" customWidth="1"/>
    <col min="42" max="42" width="15.7265625" customWidth="1"/>
  </cols>
  <sheetData>
    <row r="2" spans="1:27" ht="26" x14ac:dyDescent="0.35">
      <c r="A2" s="1"/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136"/>
      <c r="M2" s="13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16" customFormat="1" ht="29.15" customHeight="1" thickBot="1" x14ac:dyDescent="0.4">
      <c r="A3" s="1"/>
      <c r="B3" s="442" t="s">
        <v>109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</row>
    <row r="4" spans="1:27" ht="20.5" customHeight="1" thickTop="1" thickBot="1" x14ac:dyDescent="0.4">
      <c r="A4" s="1"/>
      <c r="B4" s="668" t="s">
        <v>0</v>
      </c>
      <c r="C4" s="652" t="s">
        <v>13</v>
      </c>
      <c r="D4" s="652" t="s">
        <v>62</v>
      </c>
      <c r="E4" s="658" t="s">
        <v>14</v>
      </c>
      <c r="F4" s="652" t="s">
        <v>15</v>
      </c>
      <c r="G4" s="652" t="s">
        <v>16</v>
      </c>
      <c r="H4" s="652" t="s">
        <v>17</v>
      </c>
      <c r="I4" s="652" t="s">
        <v>18</v>
      </c>
      <c r="J4" s="654" t="s">
        <v>19</v>
      </c>
      <c r="K4" s="656" t="s">
        <v>168</v>
      </c>
      <c r="L4" s="656" t="s">
        <v>169</v>
      </c>
      <c r="M4" s="171" t="s">
        <v>111</v>
      </c>
      <c r="N4" s="656" t="s">
        <v>113</v>
      </c>
      <c r="O4" s="263" t="s">
        <v>100</v>
      </c>
      <c r="P4" s="706" t="s">
        <v>87</v>
      </c>
      <c r="Q4" s="706" t="s">
        <v>85</v>
      </c>
      <c r="R4" s="706" t="s">
        <v>73</v>
      </c>
      <c r="S4" s="706" t="s">
        <v>85</v>
      </c>
      <c r="T4" s="435" t="s">
        <v>86</v>
      </c>
      <c r="U4" s="677" t="s">
        <v>130</v>
      </c>
      <c r="V4" s="678"/>
      <c r="W4" s="679"/>
      <c r="X4" s="507"/>
      <c r="Y4" s="704" t="s">
        <v>180</v>
      </c>
      <c r="Z4" s="705"/>
      <c r="AA4" s="278" t="s">
        <v>108</v>
      </c>
    </row>
    <row r="5" spans="1:27" ht="52" customHeight="1" thickTop="1" thickBot="1" x14ac:dyDescent="0.4">
      <c r="A5" s="1"/>
      <c r="B5" s="669"/>
      <c r="C5" s="653"/>
      <c r="D5" s="653"/>
      <c r="E5" s="659"/>
      <c r="F5" s="653"/>
      <c r="G5" s="653"/>
      <c r="H5" s="653"/>
      <c r="I5" s="653"/>
      <c r="J5" s="655"/>
      <c r="K5" s="657"/>
      <c r="L5" s="657"/>
      <c r="M5" s="354" t="s">
        <v>112</v>
      </c>
      <c r="N5" s="657"/>
      <c r="O5" s="264" t="s">
        <v>170</v>
      </c>
      <c r="P5" s="707"/>
      <c r="Q5" s="707"/>
      <c r="R5" s="707"/>
      <c r="S5" s="707"/>
      <c r="T5" s="439" t="s">
        <v>191</v>
      </c>
      <c r="U5" s="190" t="s">
        <v>114</v>
      </c>
      <c r="V5" s="190" t="s">
        <v>93</v>
      </c>
      <c r="W5" s="488" t="s">
        <v>142</v>
      </c>
      <c r="X5" s="389" t="s">
        <v>171</v>
      </c>
      <c r="Y5" s="696" t="s">
        <v>152</v>
      </c>
      <c r="Z5" s="697"/>
      <c r="AA5" s="393" t="s">
        <v>140</v>
      </c>
    </row>
    <row r="6" spans="1:27" ht="16.5" hidden="1" customHeight="1" thickTop="1" x14ac:dyDescent="0.35">
      <c r="A6" s="1"/>
      <c r="B6" s="17">
        <v>1</v>
      </c>
      <c r="C6" s="48" t="s">
        <v>65</v>
      </c>
      <c r="D6" s="708" t="s">
        <v>63</v>
      </c>
      <c r="E6" s="24" t="s">
        <v>20</v>
      </c>
      <c r="F6" s="24" t="s">
        <v>21</v>
      </c>
      <c r="G6" s="24" t="s">
        <v>30</v>
      </c>
      <c r="H6" s="24" t="s">
        <v>31</v>
      </c>
      <c r="I6" s="25">
        <v>1500</v>
      </c>
      <c r="J6" s="139" t="s">
        <v>56</v>
      </c>
      <c r="K6" s="155">
        <v>253500000</v>
      </c>
      <c r="L6" s="172"/>
      <c r="M6" s="172"/>
      <c r="N6" s="138" t="e">
        <f>#REF!-#REF!</f>
        <v>#REF!</v>
      </c>
      <c r="O6" s="40">
        <v>265530000</v>
      </c>
      <c r="P6" s="49">
        <v>255500000</v>
      </c>
      <c r="Q6" s="77"/>
      <c r="R6" s="77"/>
      <c r="S6" s="77"/>
      <c r="T6" s="77"/>
      <c r="U6" s="77"/>
      <c r="V6" s="66"/>
      <c r="W6" s="67"/>
      <c r="X6" s="67"/>
      <c r="Y6" s="67"/>
      <c r="Z6" s="67"/>
      <c r="AA6" s="191"/>
    </row>
    <row r="7" spans="1:27" ht="15.65" hidden="1" customHeight="1" x14ac:dyDescent="0.35">
      <c r="A7" s="1"/>
      <c r="B7" s="18">
        <v>2</v>
      </c>
      <c r="C7" s="44" t="s">
        <v>65</v>
      </c>
      <c r="D7" s="709"/>
      <c r="E7" s="26" t="s">
        <v>20</v>
      </c>
      <c r="F7" s="26" t="s">
        <v>22</v>
      </c>
      <c r="G7" s="26" t="s">
        <v>30</v>
      </c>
      <c r="H7" s="26" t="s">
        <v>32</v>
      </c>
      <c r="I7" s="27">
        <v>1500</v>
      </c>
      <c r="J7" s="140" t="s">
        <v>56</v>
      </c>
      <c r="K7" s="156">
        <v>264500000</v>
      </c>
      <c r="L7" s="173"/>
      <c r="M7" s="173"/>
      <c r="N7" s="10" t="e">
        <f>#REF!-#REF!</f>
        <v>#REF!</v>
      </c>
      <c r="O7" s="39">
        <v>275170000</v>
      </c>
      <c r="P7" s="50">
        <v>266500000</v>
      </c>
      <c r="Q7" s="78"/>
      <c r="R7" s="78"/>
      <c r="S7" s="78"/>
      <c r="T7" s="78"/>
      <c r="U7" s="78"/>
      <c r="V7" s="67"/>
      <c r="W7" s="67"/>
      <c r="X7" s="67"/>
      <c r="Y7" s="67"/>
      <c r="Z7" s="67"/>
      <c r="AA7" s="191"/>
    </row>
    <row r="8" spans="1:27" ht="15.65" hidden="1" customHeight="1" x14ac:dyDescent="0.35">
      <c r="A8" s="1"/>
      <c r="B8" s="18">
        <v>3</v>
      </c>
      <c r="C8" s="44" t="s">
        <v>65</v>
      </c>
      <c r="D8" s="709"/>
      <c r="E8" s="26" t="s">
        <v>20</v>
      </c>
      <c r="F8" s="26" t="s">
        <v>23</v>
      </c>
      <c r="G8" s="26" t="s">
        <v>30</v>
      </c>
      <c r="H8" s="26" t="s">
        <v>31</v>
      </c>
      <c r="I8" s="27">
        <v>1500</v>
      </c>
      <c r="J8" s="140" t="s">
        <v>56</v>
      </c>
      <c r="K8" s="156">
        <v>260500000</v>
      </c>
      <c r="L8" s="173"/>
      <c r="M8" s="173"/>
      <c r="N8" s="10" t="e">
        <f>#REF!-#REF!</f>
        <v>#REF!</v>
      </c>
      <c r="O8" s="39">
        <v>277950000</v>
      </c>
      <c r="P8" s="50">
        <v>262500000</v>
      </c>
      <c r="Q8" s="78"/>
      <c r="R8" s="78"/>
      <c r="S8" s="78"/>
      <c r="T8" s="78"/>
      <c r="U8" s="78"/>
      <c r="V8" s="67"/>
      <c r="W8" s="67"/>
      <c r="X8" s="67"/>
      <c r="Y8" s="67"/>
      <c r="Z8" s="67"/>
      <c r="AA8" s="191"/>
    </row>
    <row r="9" spans="1:27" ht="15.65" hidden="1" customHeight="1" x14ac:dyDescent="0.35">
      <c r="A9" s="1"/>
      <c r="B9" s="18">
        <v>4</v>
      </c>
      <c r="C9" s="44" t="s">
        <v>65</v>
      </c>
      <c r="D9" s="709"/>
      <c r="E9" s="26" t="s">
        <v>20</v>
      </c>
      <c r="F9" s="26" t="s">
        <v>24</v>
      </c>
      <c r="G9" s="26" t="s">
        <v>30</v>
      </c>
      <c r="H9" s="26" t="s">
        <v>32</v>
      </c>
      <c r="I9" s="27">
        <v>1500</v>
      </c>
      <c r="J9" s="140" t="s">
        <v>56</v>
      </c>
      <c r="K9" s="156">
        <v>269500000</v>
      </c>
      <c r="L9" s="173"/>
      <c r="M9" s="173"/>
      <c r="N9" s="10" t="e">
        <f>#REF!-#REF!</f>
        <v>#REF!</v>
      </c>
      <c r="O9" s="39">
        <v>285300000</v>
      </c>
      <c r="P9" s="50">
        <v>271500000</v>
      </c>
      <c r="Q9" s="78"/>
      <c r="R9" s="78"/>
      <c r="S9" s="78"/>
      <c r="T9" s="78"/>
      <c r="U9" s="78"/>
      <c r="V9" s="67"/>
      <c r="W9" s="67"/>
      <c r="X9" s="67"/>
      <c r="Y9" s="67"/>
      <c r="Z9" s="67"/>
      <c r="AA9" s="191"/>
    </row>
    <row r="10" spans="1:27" ht="15.65" hidden="1" customHeight="1" x14ac:dyDescent="0.35">
      <c r="A10" s="1"/>
      <c r="B10" s="18">
        <v>5</v>
      </c>
      <c r="C10" s="44" t="s">
        <v>65</v>
      </c>
      <c r="D10" s="709"/>
      <c r="E10" s="26" t="s">
        <v>20</v>
      </c>
      <c r="F10" s="26" t="s">
        <v>25</v>
      </c>
      <c r="G10" s="26" t="s">
        <v>30</v>
      </c>
      <c r="H10" s="26" t="s">
        <v>31</v>
      </c>
      <c r="I10" s="27">
        <v>1500</v>
      </c>
      <c r="J10" s="140" t="s">
        <v>56</v>
      </c>
      <c r="K10" s="156">
        <v>277500000</v>
      </c>
      <c r="L10" s="173"/>
      <c r="M10" s="173"/>
      <c r="N10" s="10" t="e">
        <f>#REF!-#REF!</f>
        <v>#REF!</v>
      </c>
      <c r="O10" s="39">
        <v>296570000</v>
      </c>
      <c r="P10" s="50">
        <v>279500000</v>
      </c>
      <c r="Q10" s="78"/>
      <c r="R10" s="78"/>
      <c r="S10" s="78"/>
      <c r="T10" s="78"/>
      <c r="U10" s="78"/>
      <c r="V10" s="67"/>
      <c r="W10" s="67"/>
      <c r="X10" s="67"/>
      <c r="Y10" s="67"/>
      <c r="Z10" s="67"/>
      <c r="AA10" s="191"/>
    </row>
    <row r="11" spans="1:27" ht="15.65" hidden="1" customHeight="1" x14ac:dyDescent="0.35">
      <c r="A11" s="1"/>
      <c r="B11" s="18">
        <v>6</v>
      </c>
      <c r="C11" s="44" t="s">
        <v>65</v>
      </c>
      <c r="D11" s="709"/>
      <c r="E11" s="26" t="s">
        <v>20</v>
      </c>
      <c r="F11" s="26" t="s">
        <v>26</v>
      </c>
      <c r="G11" s="26" t="s">
        <v>30</v>
      </c>
      <c r="H11" s="26" t="s">
        <v>32</v>
      </c>
      <c r="I11" s="27">
        <v>1500</v>
      </c>
      <c r="J11" s="140" t="s">
        <v>56</v>
      </c>
      <c r="K11" s="156">
        <v>287500000</v>
      </c>
      <c r="L11" s="173"/>
      <c r="M11" s="173"/>
      <c r="N11" s="10" t="e">
        <f>#REF!-#REF!</f>
        <v>#REF!</v>
      </c>
      <c r="O11" s="39">
        <v>309870000</v>
      </c>
      <c r="P11" s="50">
        <v>289500000</v>
      </c>
      <c r="Q11" s="78"/>
      <c r="R11" s="78"/>
      <c r="S11" s="78"/>
      <c r="T11" s="78"/>
      <c r="U11" s="78"/>
      <c r="V11" s="67"/>
      <c r="W11" s="67"/>
      <c r="X11" s="67"/>
      <c r="Y11" s="67"/>
      <c r="Z11" s="67"/>
      <c r="AA11" s="191"/>
    </row>
    <row r="12" spans="1:27" ht="16" hidden="1" customHeight="1" thickBot="1" x14ac:dyDescent="0.4">
      <c r="A12" s="1"/>
      <c r="B12" s="19">
        <v>7</v>
      </c>
      <c r="C12" s="45" t="s">
        <v>65</v>
      </c>
      <c r="D12" s="709"/>
      <c r="E12" s="28" t="s">
        <v>20</v>
      </c>
      <c r="F12" s="28" t="s">
        <v>29</v>
      </c>
      <c r="G12" s="28" t="s">
        <v>30</v>
      </c>
      <c r="H12" s="28" t="s">
        <v>32</v>
      </c>
      <c r="I12" s="29">
        <v>1500</v>
      </c>
      <c r="J12" s="141" t="s">
        <v>56</v>
      </c>
      <c r="K12" s="157">
        <v>292500000</v>
      </c>
      <c r="L12" s="174"/>
      <c r="M12" s="174"/>
      <c r="N12" s="14" t="e">
        <f>#REF!-#REF!</f>
        <v>#REF!</v>
      </c>
      <c r="O12" s="40">
        <v>313370000</v>
      </c>
      <c r="P12" s="51">
        <v>299000000</v>
      </c>
      <c r="Q12" s="78"/>
      <c r="R12" s="78"/>
      <c r="S12" s="78"/>
      <c r="T12" s="78"/>
      <c r="U12" s="78"/>
      <c r="V12" s="67"/>
      <c r="W12" s="67"/>
      <c r="X12" s="67"/>
      <c r="Y12" s="67"/>
      <c r="Z12" s="67"/>
      <c r="AA12" s="191"/>
    </row>
    <row r="13" spans="1:27" ht="16" hidden="1" customHeight="1" thickTop="1" x14ac:dyDescent="0.35">
      <c r="A13" s="1"/>
      <c r="B13" s="20">
        <v>8</v>
      </c>
      <c r="C13" s="46" t="s">
        <v>66</v>
      </c>
      <c r="D13" s="709"/>
      <c r="E13" s="30" t="s">
        <v>20</v>
      </c>
      <c r="F13" s="30" t="s">
        <v>33</v>
      </c>
      <c r="G13" s="30" t="s">
        <v>30</v>
      </c>
      <c r="H13" s="30" t="s">
        <v>32</v>
      </c>
      <c r="I13" s="31">
        <v>1500</v>
      </c>
      <c r="J13" s="142" t="s">
        <v>56</v>
      </c>
      <c r="K13" s="155">
        <v>297000000</v>
      </c>
      <c r="L13" s="174"/>
      <c r="M13" s="174"/>
      <c r="N13" s="6" t="e">
        <f>#REF!-#REF!</f>
        <v>#REF!</v>
      </c>
      <c r="O13" s="39">
        <v>297000000</v>
      </c>
      <c r="P13" s="52">
        <v>299000000</v>
      </c>
      <c r="Q13" s="78"/>
      <c r="R13" s="78"/>
      <c r="S13" s="78"/>
      <c r="T13" s="78"/>
      <c r="U13" s="78"/>
      <c r="V13" s="67"/>
      <c r="W13" s="67"/>
      <c r="X13" s="67"/>
      <c r="Y13" s="67"/>
      <c r="Z13" s="67"/>
      <c r="AA13" s="191"/>
    </row>
    <row r="14" spans="1:27" ht="16" hidden="1" customHeight="1" thickBot="1" x14ac:dyDescent="0.4">
      <c r="A14" s="1"/>
      <c r="B14" s="19">
        <v>9</v>
      </c>
      <c r="C14" s="45" t="s">
        <v>66</v>
      </c>
      <c r="D14" s="709"/>
      <c r="E14" s="28" t="s">
        <v>20</v>
      </c>
      <c r="F14" s="28" t="s">
        <v>33</v>
      </c>
      <c r="G14" s="28" t="s">
        <v>30</v>
      </c>
      <c r="H14" s="28" t="s">
        <v>31</v>
      </c>
      <c r="I14" s="29">
        <v>1500</v>
      </c>
      <c r="J14" s="141" t="s">
        <v>56</v>
      </c>
      <c r="K14" s="157">
        <v>288000000</v>
      </c>
      <c r="L14" s="174"/>
      <c r="M14" s="174"/>
      <c r="N14" s="8" t="e">
        <f>#REF!-#REF!</f>
        <v>#REF!</v>
      </c>
      <c r="O14" s="39">
        <v>288000000</v>
      </c>
      <c r="P14" s="53">
        <v>290000000</v>
      </c>
      <c r="Q14" s="78"/>
      <c r="R14" s="78"/>
      <c r="S14" s="78"/>
      <c r="T14" s="78"/>
      <c r="U14" s="78"/>
      <c r="V14" s="67"/>
      <c r="W14" s="67"/>
      <c r="X14" s="67"/>
      <c r="Y14" s="67"/>
      <c r="Z14" s="67"/>
      <c r="AA14" s="191"/>
    </row>
    <row r="15" spans="1:27" ht="16.5" hidden="1" customHeight="1" thickTop="1" thickBot="1" x14ac:dyDescent="0.4">
      <c r="A15" s="1"/>
      <c r="B15" s="20">
        <v>10</v>
      </c>
      <c r="C15" s="46" t="s">
        <v>67</v>
      </c>
      <c r="D15" s="709"/>
      <c r="E15" s="30" t="s">
        <v>20</v>
      </c>
      <c r="F15" s="30" t="s">
        <v>27</v>
      </c>
      <c r="G15" s="30" t="s">
        <v>30</v>
      </c>
      <c r="H15" s="30" t="s">
        <v>31</v>
      </c>
      <c r="I15" s="31">
        <v>1500</v>
      </c>
      <c r="J15" s="142" t="s">
        <v>56</v>
      </c>
      <c r="K15" s="155">
        <v>287700000</v>
      </c>
      <c r="L15" s="174"/>
      <c r="M15" s="174"/>
      <c r="N15" s="8" t="e">
        <f>#REF!-#REF!</f>
        <v>#REF!</v>
      </c>
      <c r="O15" s="39">
        <v>305870000</v>
      </c>
      <c r="P15" s="49">
        <v>289700000</v>
      </c>
      <c r="Q15" s="78"/>
      <c r="R15" s="78"/>
      <c r="S15" s="78"/>
      <c r="T15" s="78"/>
      <c r="U15" s="78"/>
      <c r="V15" s="67"/>
      <c r="W15" s="67"/>
      <c r="X15" s="67"/>
      <c r="Y15" s="67"/>
      <c r="Z15" s="67"/>
      <c r="AA15" s="191"/>
    </row>
    <row r="16" spans="1:27" ht="16" hidden="1" customHeight="1" thickBot="1" x14ac:dyDescent="0.4">
      <c r="A16" s="1"/>
      <c r="B16" s="18">
        <v>11</v>
      </c>
      <c r="C16" s="44" t="s">
        <v>67</v>
      </c>
      <c r="D16" s="709"/>
      <c r="E16" s="26" t="s">
        <v>20</v>
      </c>
      <c r="F16" s="26" t="s">
        <v>28</v>
      </c>
      <c r="G16" s="26" t="s">
        <v>30</v>
      </c>
      <c r="H16" s="26" t="s">
        <v>32</v>
      </c>
      <c r="I16" s="27">
        <v>1500</v>
      </c>
      <c r="J16" s="140" t="s">
        <v>56</v>
      </c>
      <c r="K16" s="156">
        <v>297700000</v>
      </c>
      <c r="L16" s="174"/>
      <c r="M16" s="174"/>
      <c r="N16" s="7" t="e">
        <f>#REF!-#REF!</f>
        <v>#REF!</v>
      </c>
      <c r="O16" s="39">
        <v>320370000</v>
      </c>
      <c r="P16" s="50">
        <v>299700000</v>
      </c>
      <c r="Q16" s="78"/>
      <c r="R16" s="78"/>
      <c r="S16" s="78"/>
      <c r="T16" s="78"/>
      <c r="U16" s="78"/>
      <c r="V16" s="67"/>
      <c r="W16" s="67"/>
      <c r="X16" s="67"/>
      <c r="Y16" s="67"/>
      <c r="Z16" s="67"/>
      <c r="AA16" s="191"/>
    </row>
    <row r="17" spans="1:27" ht="16" hidden="1" customHeight="1" thickBot="1" x14ac:dyDescent="0.4">
      <c r="A17" s="1"/>
      <c r="B17" s="19">
        <v>12</v>
      </c>
      <c r="C17" s="45" t="s">
        <v>67</v>
      </c>
      <c r="D17" s="709"/>
      <c r="E17" s="28" t="s">
        <v>20</v>
      </c>
      <c r="F17" s="28" t="s">
        <v>34</v>
      </c>
      <c r="G17" s="28" t="s">
        <v>30</v>
      </c>
      <c r="H17" s="28" t="s">
        <v>32</v>
      </c>
      <c r="I17" s="29">
        <v>1500</v>
      </c>
      <c r="J17" s="141" t="s">
        <v>56</v>
      </c>
      <c r="K17" s="157">
        <v>311000000</v>
      </c>
      <c r="L17" s="174"/>
      <c r="M17" s="174"/>
      <c r="N17" s="13" t="e">
        <f>#REF!-#REF!</f>
        <v>#REF!</v>
      </c>
      <c r="O17" s="41">
        <v>331770000</v>
      </c>
      <c r="P17" s="51">
        <v>313000000</v>
      </c>
      <c r="Q17" s="78"/>
      <c r="R17" s="78"/>
      <c r="S17" s="78"/>
      <c r="T17" s="78"/>
      <c r="U17" s="78"/>
      <c r="V17" s="67"/>
      <c r="W17" s="67"/>
      <c r="X17" s="67"/>
      <c r="Y17" s="67"/>
      <c r="Z17" s="67"/>
      <c r="AA17" s="191"/>
    </row>
    <row r="18" spans="1:27" ht="16.5" hidden="1" customHeight="1" thickTop="1" thickBot="1" x14ac:dyDescent="0.4">
      <c r="A18" s="1"/>
      <c r="B18" s="21">
        <v>13</v>
      </c>
      <c r="C18" s="47" t="s">
        <v>68</v>
      </c>
      <c r="D18" s="710"/>
      <c r="E18" s="32" t="s">
        <v>20</v>
      </c>
      <c r="F18" s="32" t="s">
        <v>33</v>
      </c>
      <c r="G18" s="32" t="s">
        <v>30</v>
      </c>
      <c r="H18" s="32" t="s">
        <v>32</v>
      </c>
      <c r="I18" s="33">
        <v>1500</v>
      </c>
      <c r="J18" s="143" t="s">
        <v>56</v>
      </c>
      <c r="K18" s="158">
        <v>325000000</v>
      </c>
      <c r="L18" s="174"/>
      <c r="M18" s="174"/>
      <c r="N18" s="11" t="e">
        <f>#REF!-#REF!</f>
        <v>#REF!</v>
      </c>
      <c r="O18" s="42">
        <v>325000000</v>
      </c>
      <c r="P18" s="54">
        <v>327000000</v>
      </c>
      <c r="Q18" s="79"/>
      <c r="R18" s="79"/>
      <c r="S18" s="79"/>
      <c r="T18" s="79"/>
      <c r="U18" s="79"/>
      <c r="V18" s="68"/>
      <c r="W18" s="67"/>
      <c r="X18" s="67"/>
      <c r="Y18" s="67"/>
      <c r="Z18" s="67"/>
      <c r="AA18" s="191"/>
    </row>
    <row r="19" spans="1:27" ht="19" hidden="1" customHeight="1" thickTop="1" x14ac:dyDescent="0.35">
      <c r="A19" s="1"/>
      <c r="B19" s="22">
        <v>1</v>
      </c>
      <c r="C19" s="34" t="s">
        <v>69</v>
      </c>
      <c r="D19" s="670" t="s">
        <v>64</v>
      </c>
      <c r="E19" s="34" t="s">
        <v>20</v>
      </c>
      <c r="F19" s="34" t="s">
        <v>21</v>
      </c>
      <c r="G19" s="34" t="s">
        <v>30</v>
      </c>
      <c r="H19" s="34" t="s">
        <v>31</v>
      </c>
      <c r="I19" s="35">
        <v>1500</v>
      </c>
      <c r="J19" s="144" t="s">
        <v>56</v>
      </c>
      <c r="K19" s="159">
        <v>265530000</v>
      </c>
      <c r="L19" s="175"/>
      <c r="M19" s="175"/>
      <c r="N19" s="9"/>
      <c r="O19" s="43">
        <v>265530000</v>
      </c>
      <c r="P19" s="55">
        <v>267530000</v>
      </c>
      <c r="Q19" s="69"/>
      <c r="R19" s="69"/>
      <c r="S19" s="69"/>
      <c r="T19" s="69"/>
      <c r="U19" s="69"/>
      <c r="V19" s="70" t="e">
        <f>#REF!</f>
        <v>#REF!</v>
      </c>
      <c r="W19" s="270"/>
      <c r="X19" s="270"/>
      <c r="Y19" s="270"/>
      <c r="Z19" s="270"/>
      <c r="AA19" s="191"/>
    </row>
    <row r="20" spans="1:27" ht="19" hidden="1" customHeight="1" x14ac:dyDescent="0.35">
      <c r="A20" s="1"/>
      <c r="B20" s="23">
        <v>2</v>
      </c>
      <c r="C20" s="34" t="s">
        <v>69</v>
      </c>
      <c r="D20" s="671"/>
      <c r="E20" s="36" t="s">
        <v>20</v>
      </c>
      <c r="F20" s="36" t="s">
        <v>35</v>
      </c>
      <c r="G20" s="36" t="s">
        <v>30</v>
      </c>
      <c r="H20" s="36" t="s">
        <v>39</v>
      </c>
      <c r="I20" s="37">
        <v>1500</v>
      </c>
      <c r="J20" s="145" t="s">
        <v>56</v>
      </c>
      <c r="K20" s="160">
        <v>275170000</v>
      </c>
      <c r="L20" s="176"/>
      <c r="M20" s="176"/>
      <c r="N20" s="10"/>
      <c r="O20" s="39">
        <v>275170000</v>
      </c>
      <c r="P20" s="56">
        <v>277170000</v>
      </c>
      <c r="Q20" s="56"/>
      <c r="R20" s="56"/>
      <c r="S20" s="56"/>
      <c r="T20" s="56"/>
      <c r="U20" s="56"/>
      <c r="V20" s="71" t="e">
        <f>#REF!</f>
        <v>#REF!</v>
      </c>
      <c r="W20" s="270"/>
      <c r="X20" s="270"/>
      <c r="Y20" s="270"/>
      <c r="Z20" s="270"/>
      <c r="AA20" s="191"/>
    </row>
    <row r="21" spans="1:27" ht="19" hidden="1" customHeight="1" x14ac:dyDescent="0.35">
      <c r="A21" s="1"/>
      <c r="B21" s="22">
        <v>3</v>
      </c>
      <c r="C21" s="34" t="s">
        <v>69</v>
      </c>
      <c r="D21" s="671"/>
      <c r="E21" s="36" t="s">
        <v>20</v>
      </c>
      <c r="F21" s="36" t="s">
        <v>23</v>
      </c>
      <c r="G21" s="36" t="s">
        <v>30</v>
      </c>
      <c r="H21" s="36" t="s">
        <v>31</v>
      </c>
      <c r="I21" s="37">
        <v>1500</v>
      </c>
      <c r="J21" s="145" t="s">
        <v>56</v>
      </c>
      <c r="K21" s="160">
        <v>278000000</v>
      </c>
      <c r="L21" s="176"/>
      <c r="M21" s="176"/>
      <c r="N21" s="10"/>
      <c r="O21" s="39">
        <v>278000000</v>
      </c>
      <c r="P21" s="56">
        <v>279950000</v>
      </c>
      <c r="Q21" s="56"/>
      <c r="R21" s="56"/>
      <c r="S21" s="56"/>
      <c r="T21" s="56"/>
      <c r="U21" s="56"/>
      <c r="V21" s="71" t="e">
        <f>#REF!</f>
        <v>#REF!</v>
      </c>
      <c r="W21" s="270"/>
      <c r="X21" s="270"/>
      <c r="Y21" s="270"/>
      <c r="Z21" s="270"/>
      <c r="AA21" s="191"/>
    </row>
    <row r="22" spans="1:27" ht="19" hidden="1" customHeight="1" thickTop="1" x14ac:dyDescent="0.35">
      <c r="A22" s="1"/>
      <c r="B22" s="22">
        <v>4</v>
      </c>
      <c r="C22" s="34" t="s">
        <v>69</v>
      </c>
      <c r="D22" s="671"/>
      <c r="E22" s="36" t="s">
        <v>20</v>
      </c>
      <c r="F22" s="36" t="s">
        <v>36</v>
      </c>
      <c r="G22" s="36" t="s">
        <v>30</v>
      </c>
      <c r="H22" s="36" t="s">
        <v>39</v>
      </c>
      <c r="I22" s="37">
        <v>1500</v>
      </c>
      <c r="J22" s="145" t="s">
        <v>56</v>
      </c>
      <c r="K22" s="160">
        <v>286500000</v>
      </c>
      <c r="L22" s="176"/>
      <c r="M22" s="176"/>
      <c r="N22" s="10"/>
      <c r="O22" s="39">
        <v>286500000</v>
      </c>
      <c r="P22" s="56">
        <v>287300000</v>
      </c>
      <c r="Q22" s="56"/>
      <c r="R22" s="56"/>
      <c r="S22" s="56"/>
      <c r="T22" s="56"/>
      <c r="U22" s="56"/>
      <c r="V22" s="71" t="e">
        <f>#REF!</f>
        <v>#REF!</v>
      </c>
      <c r="W22" s="270"/>
      <c r="X22" s="270"/>
      <c r="Y22" s="270"/>
      <c r="Z22" s="270"/>
      <c r="AA22" s="191"/>
    </row>
    <row r="23" spans="1:27" ht="19" hidden="1" customHeight="1" x14ac:dyDescent="0.35">
      <c r="A23" s="1"/>
      <c r="B23" s="23">
        <v>5</v>
      </c>
      <c r="C23" s="34" t="s">
        <v>69</v>
      </c>
      <c r="D23" s="671"/>
      <c r="E23" s="36" t="s">
        <v>20</v>
      </c>
      <c r="F23" s="36" t="s">
        <v>25</v>
      </c>
      <c r="G23" s="36" t="s">
        <v>30</v>
      </c>
      <c r="H23" s="36" t="s">
        <v>31</v>
      </c>
      <c r="I23" s="37">
        <v>1500</v>
      </c>
      <c r="J23" s="145" t="s">
        <v>56</v>
      </c>
      <c r="K23" s="160">
        <v>297500000</v>
      </c>
      <c r="L23" s="176"/>
      <c r="M23" s="176"/>
      <c r="N23" s="10"/>
      <c r="O23" s="39">
        <v>297500000</v>
      </c>
      <c r="P23" s="56">
        <v>298570000</v>
      </c>
      <c r="Q23" s="56"/>
      <c r="R23" s="56"/>
      <c r="S23" s="56"/>
      <c r="T23" s="56"/>
      <c r="U23" s="56"/>
      <c r="V23" s="71" t="e">
        <f>#REF!</f>
        <v>#REF!</v>
      </c>
      <c r="W23" s="270"/>
      <c r="X23" s="270"/>
      <c r="Y23" s="270"/>
      <c r="Z23" s="270"/>
      <c r="AA23" s="191"/>
    </row>
    <row r="24" spans="1:27" ht="19" hidden="1" customHeight="1" x14ac:dyDescent="0.35">
      <c r="A24" s="1"/>
      <c r="B24" s="22">
        <v>6</v>
      </c>
      <c r="C24" s="34" t="s">
        <v>69</v>
      </c>
      <c r="D24" s="671"/>
      <c r="E24" s="36" t="s">
        <v>20</v>
      </c>
      <c r="F24" s="36" t="s">
        <v>37</v>
      </c>
      <c r="G24" s="36" t="s">
        <v>30</v>
      </c>
      <c r="H24" s="36" t="s">
        <v>39</v>
      </c>
      <c r="I24" s="37">
        <v>1500</v>
      </c>
      <c r="J24" s="145" t="s">
        <v>56</v>
      </c>
      <c r="K24" s="160">
        <v>310000000</v>
      </c>
      <c r="L24" s="176"/>
      <c r="M24" s="176"/>
      <c r="N24" s="10"/>
      <c r="O24" s="39">
        <v>310000000</v>
      </c>
      <c r="P24" s="56">
        <v>311870000</v>
      </c>
      <c r="Q24" s="56"/>
      <c r="R24" s="56"/>
      <c r="S24" s="56"/>
      <c r="T24" s="56"/>
      <c r="U24" s="56"/>
      <c r="V24" s="71" t="e">
        <f>#REF!</f>
        <v>#REF!</v>
      </c>
      <c r="W24" s="270"/>
      <c r="X24" s="270"/>
      <c r="Y24" s="270"/>
      <c r="Z24" s="270"/>
      <c r="AA24" s="191"/>
    </row>
    <row r="25" spans="1:27" ht="19" hidden="1" customHeight="1" x14ac:dyDescent="0.35">
      <c r="A25" s="1"/>
      <c r="B25" s="22">
        <v>7</v>
      </c>
      <c r="C25" s="34" t="s">
        <v>69</v>
      </c>
      <c r="D25" s="671"/>
      <c r="E25" s="36" t="s">
        <v>20</v>
      </c>
      <c r="F25" s="38" t="s">
        <v>38</v>
      </c>
      <c r="G25" s="36" t="s">
        <v>30</v>
      </c>
      <c r="H25" s="36" t="s">
        <v>39</v>
      </c>
      <c r="I25" s="37">
        <v>1500</v>
      </c>
      <c r="J25" s="145" t="s">
        <v>56</v>
      </c>
      <c r="K25" s="160">
        <v>313370000</v>
      </c>
      <c r="L25" s="176"/>
      <c r="M25" s="176"/>
      <c r="N25" s="10"/>
      <c r="O25" s="39">
        <v>313370000</v>
      </c>
      <c r="P25" s="56">
        <v>315370000</v>
      </c>
      <c r="Q25" s="56"/>
      <c r="R25" s="56"/>
      <c r="S25" s="56"/>
      <c r="T25" s="56"/>
      <c r="U25" s="56"/>
      <c r="V25" s="71" t="e">
        <f>#REF!</f>
        <v>#REF!</v>
      </c>
      <c r="W25" s="270"/>
      <c r="X25" s="270"/>
      <c r="Y25" s="270"/>
      <c r="Z25" s="270"/>
      <c r="AA25" s="191"/>
    </row>
    <row r="26" spans="1:27" ht="19" hidden="1" customHeight="1" x14ac:dyDescent="0.35">
      <c r="A26" s="1"/>
      <c r="B26" s="23">
        <v>8</v>
      </c>
      <c r="C26" s="36" t="s">
        <v>70</v>
      </c>
      <c r="D26" s="671"/>
      <c r="E26" s="36" t="s">
        <v>20</v>
      </c>
      <c r="F26" s="36" t="s">
        <v>27</v>
      </c>
      <c r="G26" s="36" t="s">
        <v>30</v>
      </c>
      <c r="H26" s="36" t="s">
        <v>31</v>
      </c>
      <c r="I26" s="37">
        <v>1500</v>
      </c>
      <c r="J26" s="145" t="s">
        <v>56</v>
      </c>
      <c r="K26" s="160">
        <v>308000000</v>
      </c>
      <c r="L26" s="176"/>
      <c r="M26" s="176"/>
      <c r="N26" s="10"/>
      <c r="O26" s="39">
        <v>308000000</v>
      </c>
      <c r="P26" s="56">
        <v>309870000</v>
      </c>
      <c r="Q26" s="56"/>
      <c r="R26" s="56"/>
      <c r="S26" s="56"/>
      <c r="T26" s="56"/>
      <c r="U26" s="56"/>
      <c r="V26" s="71" t="e">
        <f>#REF!</f>
        <v>#REF!</v>
      </c>
      <c r="W26" s="270"/>
      <c r="X26" s="270"/>
      <c r="Y26" s="270"/>
      <c r="Z26" s="270"/>
      <c r="AA26" s="191"/>
    </row>
    <row r="27" spans="1:27" ht="19" hidden="1" customHeight="1" x14ac:dyDescent="0.35">
      <c r="A27" s="1"/>
      <c r="B27" s="22">
        <v>9</v>
      </c>
      <c r="C27" s="36" t="s">
        <v>70</v>
      </c>
      <c r="D27" s="671"/>
      <c r="E27" s="36" t="s">
        <v>20</v>
      </c>
      <c r="F27" s="36" t="s">
        <v>40</v>
      </c>
      <c r="G27" s="36" t="s">
        <v>30</v>
      </c>
      <c r="H27" s="36" t="s">
        <v>39</v>
      </c>
      <c r="I27" s="37">
        <v>1500</v>
      </c>
      <c r="J27" s="145" t="s">
        <v>56</v>
      </c>
      <c r="K27" s="160">
        <v>322000000</v>
      </c>
      <c r="L27" s="176"/>
      <c r="M27" s="176"/>
      <c r="N27" s="10"/>
      <c r="O27" s="39">
        <v>322000000</v>
      </c>
      <c r="P27" s="56">
        <v>323370000</v>
      </c>
      <c r="Q27" s="56"/>
      <c r="R27" s="56"/>
      <c r="S27" s="56"/>
      <c r="T27" s="56"/>
      <c r="U27" s="56"/>
      <c r="V27" s="71" t="e">
        <f>#REF!</f>
        <v>#REF!</v>
      </c>
      <c r="W27" s="270"/>
      <c r="X27" s="270"/>
      <c r="Y27" s="270"/>
      <c r="Z27" s="270"/>
      <c r="AA27" s="191"/>
    </row>
    <row r="28" spans="1:27" ht="19" hidden="1" customHeight="1" thickBot="1" x14ac:dyDescent="0.4">
      <c r="A28" s="1"/>
      <c r="B28" s="58">
        <v>10</v>
      </c>
      <c r="C28" s="59" t="s">
        <v>70</v>
      </c>
      <c r="D28" s="672"/>
      <c r="E28" s="59" t="s">
        <v>20</v>
      </c>
      <c r="F28" s="38" t="s">
        <v>34</v>
      </c>
      <c r="G28" s="38" t="s">
        <v>30</v>
      </c>
      <c r="H28" s="38" t="s">
        <v>39</v>
      </c>
      <c r="I28" s="104">
        <v>1500</v>
      </c>
      <c r="J28" s="146" t="s">
        <v>56</v>
      </c>
      <c r="K28" s="161">
        <v>332500000</v>
      </c>
      <c r="L28" s="177"/>
      <c r="M28" s="177"/>
      <c r="N28" s="105"/>
      <c r="O28" s="106">
        <v>332500000</v>
      </c>
      <c r="P28" s="107">
        <v>334770000</v>
      </c>
      <c r="Q28" s="69"/>
      <c r="R28" s="69"/>
      <c r="S28" s="69"/>
      <c r="T28" s="69"/>
      <c r="U28" s="69"/>
      <c r="V28" s="72" t="e">
        <f>#REF!</f>
        <v>#REF!</v>
      </c>
      <c r="W28" s="270"/>
      <c r="X28" s="270"/>
      <c r="Y28" s="270"/>
      <c r="Z28" s="270"/>
      <c r="AA28" s="192"/>
    </row>
    <row r="29" spans="1:27" ht="19" hidden="1" customHeight="1" thickTop="1" x14ac:dyDescent="0.35">
      <c r="A29" s="1"/>
      <c r="B29" s="114">
        <v>1</v>
      </c>
      <c r="C29" s="115" t="s">
        <v>69</v>
      </c>
      <c r="D29" s="673" t="s">
        <v>72</v>
      </c>
      <c r="E29" s="116" t="s">
        <v>20</v>
      </c>
      <c r="F29" s="115" t="s">
        <v>21</v>
      </c>
      <c r="G29" s="115" t="s">
        <v>30</v>
      </c>
      <c r="H29" s="115" t="s">
        <v>31</v>
      </c>
      <c r="I29" s="117">
        <v>1500</v>
      </c>
      <c r="J29" s="147" t="s">
        <v>56</v>
      </c>
      <c r="K29" s="162"/>
      <c r="L29" s="178"/>
      <c r="M29" s="178"/>
      <c r="N29" s="118"/>
      <c r="O29" s="119"/>
      <c r="P29" s="120">
        <v>268530000</v>
      </c>
      <c r="Q29" s="108">
        <v>264500000</v>
      </c>
      <c r="R29" s="108" t="e">
        <f>#REF!-Q29</f>
        <v>#REF!</v>
      </c>
      <c r="S29" s="108"/>
      <c r="T29" s="108">
        <v>271000000</v>
      </c>
      <c r="U29" s="109" t="e">
        <f>#REF!-T29</f>
        <v>#REF!</v>
      </c>
      <c r="V29" s="133"/>
      <c r="W29" s="133"/>
      <c r="X29" s="133"/>
      <c r="Y29" s="133"/>
      <c r="Z29" s="133"/>
      <c r="AA29" s="192"/>
    </row>
    <row r="30" spans="1:27" ht="19" hidden="1" customHeight="1" x14ac:dyDescent="0.35">
      <c r="A30" s="1"/>
      <c r="B30" s="121">
        <v>2</v>
      </c>
      <c r="C30" s="122" t="s">
        <v>69</v>
      </c>
      <c r="D30" s="674"/>
      <c r="E30" s="116" t="s">
        <v>20</v>
      </c>
      <c r="F30" s="122" t="s">
        <v>35</v>
      </c>
      <c r="G30" s="122" t="s">
        <v>30</v>
      </c>
      <c r="H30" s="122" t="s">
        <v>39</v>
      </c>
      <c r="I30" s="123">
        <v>1500</v>
      </c>
      <c r="J30" s="148" t="s">
        <v>56</v>
      </c>
      <c r="K30" s="163"/>
      <c r="L30" s="179"/>
      <c r="M30" s="179"/>
      <c r="N30" s="124"/>
      <c r="O30" s="125"/>
      <c r="P30" s="126">
        <v>278170000</v>
      </c>
      <c r="Q30" s="110">
        <v>273500000</v>
      </c>
      <c r="R30" s="110" t="e">
        <f>#REF!-Q30</f>
        <v>#REF!</v>
      </c>
      <c r="S30" s="110"/>
      <c r="T30" s="110">
        <v>280200000</v>
      </c>
      <c r="U30" s="111" t="e">
        <f>#REF!-T30</f>
        <v>#REF!</v>
      </c>
      <c r="V30" s="133" t="s">
        <v>74</v>
      </c>
      <c r="W30" s="133"/>
      <c r="X30" s="133"/>
      <c r="Y30" s="133"/>
      <c r="Z30" s="133"/>
      <c r="AA30" s="192"/>
    </row>
    <row r="31" spans="1:27" ht="19" hidden="1" customHeight="1" x14ac:dyDescent="0.35">
      <c r="A31" s="1"/>
      <c r="B31" s="121">
        <v>3</v>
      </c>
      <c r="C31" s="122" t="s">
        <v>69</v>
      </c>
      <c r="D31" s="674"/>
      <c r="E31" s="116" t="s">
        <v>20</v>
      </c>
      <c r="F31" s="122" t="s">
        <v>23</v>
      </c>
      <c r="G31" s="122" t="s">
        <v>30</v>
      </c>
      <c r="H31" s="122" t="s">
        <v>31</v>
      </c>
      <c r="I31" s="123">
        <v>1500</v>
      </c>
      <c r="J31" s="148" t="s">
        <v>56</v>
      </c>
      <c r="K31" s="163"/>
      <c r="L31" s="179"/>
      <c r="M31" s="179"/>
      <c r="N31" s="124"/>
      <c r="O31" s="125"/>
      <c r="P31" s="126">
        <v>281000000</v>
      </c>
      <c r="Q31" s="110">
        <v>278000000</v>
      </c>
      <c r="R31" s="110" t="e">
        <f>#REF!-Q31</f>
        <v>#REF!</v>
      </c>
      <c r="S31" s="110"/>
      <c r="T31" s="110">
        <v>282800000</v>
      </c>
      <c r="U31" s="111" t="e">
        <f>#REF!-T31</f>
        <v>#REF!</v>
      </c>
      <c r="V31" s="133" t="s">
        <v>77</v>
      </c>
      <c r="W31" s="133"/>
      <c r="X31" s="133"/>
      <c r="Y31" s="133"/>
      <c r="Z31" s="133"/>
      <c r="AA31" s="192"/>
    </row>
    <row r="32" spans="1:27" ht="19" hidden="1" customHeight="1" x14ac:dyDescent="0.35">
      <c r="A32" s="1"/>
      <c r="B32" s="121">
        <v>4</v>
      </c>
      <c r="C32" s="122" t="s">
        <v>69</v>
      </c>
      <c r="D32" s="674"/>
      <c r="E32" s="116" t="s">
        <v>20</v>
      </c>
      <c r="F32" s="122" t="s">
        <v>36</v>
      </c>
      <c r="G32" s="122" t="s">
        <v>30</v>
      </c>
      <c r="H32" s="122" t="s">
        <v>39</v>
      </c>
      <c r="I32" s="123">
        <v>1500</v>
      </c>
      <c r="J32" s="148" t="s">
        <v>56</v>
      </c>
      <c r="K32" s="163"/>
      <c r="L32" s="179"/>
      <c r="M32" s="179"/>
      <c r="N32" s="124"/>
      <c r="O32" s="125"/>
      <c r="P32" s="126">
        <v>289500000</v>
      </c>
      <c r="Q32" s="110">
        <v>286000000</v>
      </c>
      <c r="R32" s="110" t="e">
        <f>#REF!-Q32</f>
        <v>#REF!</v>
      </c>
      <c r="S32" s="110"/>
      <c r="T32" s="110">
        <v>290400000</v>
      </c>
      <c r="U32" s="111" t="e">
        <f>#REF!-T32</f>
        <v>#REF!</v>
      </c>
      <c r="V32" s="133"/>
      <c r="W32" s="133"/>
      <c r="X32" s="133"/>
      <c r="Y32" s="133"/>
      <c r="Z32" s="133"/>
      <c r="AA32" s="192"/>
    </row>
    <row r="33" spans="1:27" ht="19" hidden="1" customHeight="1" x14ac:dyDescent="0.35">
      <c r="A33" s="1"/>
      <c r="B33" s="121">
        <v>5</v>
      </c>
      <c r="C33" s="122" t="s">
        <v>69</v>
      </c>
      <c r="D33" s="674"/>
      <c r="E33" s="116" t="s">
        <v>20</v>
      </c>
      <c r="F33" s="122" t="s">
        <v>25</v>
      </c>
      <c r="G33" s="122" t="s">
        <v>30</v>
      </c>
      <c r="H33" s="122" t="s">
        <v>31</v>
      </c>
      <c r="I33" s="123">
        <v>1500</v>
      </c>
      <c r="J33" s="148" t="s">
        <v>56</v>
      </c>
      <c r="K33" s="163"/>
      <c r="L33" s="179"/>
      <c r="M33" s="179"/>
      <c r="N33" s="124"/>
      <c r="O33" s="125"/>
      <c r="P33" s="126">
        <v>300500000</v>
      </c>
      <c r="Q33" s="110">
        <v>300000000</v>
      </c>
      <c r="R33" s="110" t="e">
        <f>#REF!-Q33</f>
        <v>#REF!</v>
      </c>
      <c r="S33" s="110"/>
      <c r="T33" s="110">
        <v>304550000</v>
      </c>
      <c r="U33" s="111" t="e">
        <f>#REF!-T33</f>
        <v>#REF!</v>
      </c>
      <c r="V33" s="133" t="s">
        <v>75</v>
      </c>
      <c r="W33" s="133"/>
      <c r="X33" s="133"/>
      <c r="Y33" s="133"/>
      <c r="Z33" s="133"/>
      <c r="AA33" s="192"/>
    </row>
    <row r="34" spans="1:27" ht="19" hidden="1" customHeight="1" x14ac:dyDescent="0.35">
      <c r="A34" s="1"/>
      <c r="B34" s="121">
        <v>6</v>
      </c>
      <c r="C34" s="122" t="s">
        <v>69</v>
      </c>
      <c r="D34" s="674"/>
      <c r="E34" s="116" t="s">
        <v>20</v>
      </c>
      <c r="F34" s="122" t="s">
        <v>37</v>
      </c>
      <c r="G34" s="122" t="s">
        <v>30</v>
      </c>
      <c r="H34" s="122" t="s">
        <v>39</v>
      </c>
      <c r="I34" s="123">
        <v>1500</v>
      </c>
      <c r="J34" s="148" t="s">
        <v>56</v>
      </c>
      <c r="K34" s="163"/>
      <c r="L34" s="179"/>
      <c r="M34" s="179"/>
      <c r="N34" s="124"/>
      <c r="O34" s="125"/>
      <c r="P34" s="126">
        <v>313000000</v>
      </c>
      <c r="Q34" s="110">
        <v>314000000</v>
      </c>
      <c r="R34" s="110" t="e">
        <f>#REF!-Q34</f>
        <v>#REF!</v>
      </c>
      <c r="S34" s="110"/>
      <c r="T34" s="110">
        <v>319200000</v>
      </c>
      <c r="U34" s="111" t="e">
        <f>#REF!-T34</f>
        <v>#REF!</v>
      </c>
      <c r="V34" s="133" t="s">
        <v>76</v>
      </c>
      <c r="W34" s="133"/>
      <c r="X34" s="133"/>
      <c r="Y34" s="133"/>
      <c r="Z34" s="133"/>
      <c r="AA34" s="192"/>
    </row>
    <row r="35" spans="1:27" ht="19" hidden="1" customHeight="1" thickBot="1" x14ac:dyDescent="0.4">
      <c r="A35" s="1"/>
      <c r="B35" s="127">
        <v>7</v>
      </c>
      <c r="C35" s="128" t="s">
        <v>69</v>
      </c>
      <c r="D35" s="675"/>
      <c r="E35" s="116" t="s">
        <v>20</v>
      </c>
      <c r="F35" s="128" t="s">
        <v>38</v>
      </c>
      <c r="G35" s="128" t="s">
        <v>30</v>
      </c>
      <c r="H35" s="128" t="s">
        <v>39</v>
      </c>
      <c r="I35" s="129">
        <v>1500</v>
      </c>
      <c r="J35" s="149" t="s">
        <v>56</v>
      </c>
      <c r="K35" s="164"/>
      <c r="L35" s="180"/>
      <c r="M35" s="180"/>
      <c r="N35" s="130"/>
      <c r="O35" s="131"/>
      <c r="P35" s="132">
        <v>318370000</v>
      </c>
      <c r="Q35" s="112">
        <v>317000000</v>
      </c>
      <c r="R35" s="112" t="e">
        <f>#REF!-Q35</f>
        <v>#REF!</v>
      </c>
      <c r="S35" s="112"/>
      <c r="T35" s="112">
        <v>322700000</v>
      </c>
      <c r="U35" s="113" t="e">
        <f>#REF!-T35</f>
        <v>#REF!</v>
      </c>
      <c r="V35" s="133"/>
      <c r="W35" s="133"/>
      <c r="X35" s="133"/>
      <c r="Y35" s="133"/>
      <c r="Z35" s="133"/>
      <c r="AA35" s="192"/>
    </row>
    <row r="36" spans="1:27" ht="24" hidden="1" customHeight="1" thickTop="1" x14ac:dyDescent="0.35">
      <c r="A36" s="1"/>
      <c r="B36" s="60">
        <v>1</v>
      </c>
      <c r="C36" s="219" t="s">
        <v>69</v>
      </c>
      <c r="D36" s="225" t="s">
        <v>151</v>
      </c>
      <c r="E36" s="61" t="s">
        <v>20</v>
      </c>
      <c r="F36" s="61" t="s">
        <v>21</v>
      </c>
      <c r="G36" s="61" t="s">
        <v>30</v>
      </c>
      <c r="H36" s="61" t="s">
        <v>31</v>
      </c>
      <c r="I36" s="62">
        <v>1500</v>
      </c>
      <c r="J36" s="204" t="s">
        <v>56</v>
      </c>
      <c r="K36" s="165">
        <v>288530000</v>
      </c>
      <c r="L36" s="197">
        <f>(T36-K36)</f>
        <v>3000000</v>
      </c>
      <c r="M36" s="182">
        <v>288530000</v>
      </c>
      <c r="N36" s="370">
        <f>(T36-M36)</f>
        <v>3000000</v>
      </c>
      <c r="O36" s="360">
        <v>279000000</v>
      </c>
      <c r="P36" s="165">
        <v>288530000</v>
      </c>
      <c r="Q36" s="101">
        <f>(P36-K36)</f>
        <v>0</v>
      </c>
      <c r="R36" s="359">
        <f>(T36-O36)</f>
        <v>12530000</v>
      </c>
      <c r="S36" s="101">
        <v>3000000</v>
      </c>
      <c r="T36" s="200">
        <f>(288530000+S36)</f>
        <v>291530000</v>
      </c>
      <c r="U36" s="504"/>
      <c r="V36" s="505"/>
      <c r="W36" s="497" t="s">
        <v>149</v>
      </c>
      <c r="X36" s="391" t="s">
        <v>99</v>
      </c>
      <c r="Y36" s="467"/>
      <c r="Z36" s="449"/>
      <c r="AA36" s="680" t="s">
        <v>101</v>
      </c>
    </row>
    <row r="37" spans="1:27" ht="24" hidden="1" customHeight="1" x14ac:dyDescent="0.35">
      <c r="A37" s="1"/>
      <c r="B37" s="60">
        <v>2</v>
      </c>
      <c r="C37" s="219" t="s">
        <v>69</v>
      </c>
      <c r="D37" s="226" t="s">
        <v>151</v>
      </c>
      <c r="E37" s="61" t="s">
        <v>20</v>
      </c>
      <c r="F37" s="61" t="s">
        <v>35</v>
      </c>
      <c r="G37" s="61" t="s">
        <v>30</v>
      </c>
      <c r="H37" s="61" t="s">
        <v>39</v>
      </c>
      <c r="I37" s="62">
        <v>1500</v>
      </c>
      <c r="J37" s="150" t="s">
        <v>56</v>
      </c>
      <c r="K37" s="165">
        <v>297170000</v>
      </c>
      <c r="L37" s="273">
        <f t="shared" ref="L37:L42" si="0">(T37-K37)</f>
        <v>4000000</v>
      </c>
      <c r="M37" s="181">
        <v>298170000</v>
      </c>
      <c r="N37" s="371">
        <f t="shared" ref="N37:N42" si="1">(T37-M37)</f>
        <v>3000000</v>
      </c>
      <c r="O37" s="360">
        <v>288000000</v>
      </c>
      <c r="P37" s="165">
        <v>298170000</v>
      </c>
      <c r="Q37" s="65">
        <f t="shared" ref="Q37:Q42" si="2">(P37-K37)</f>
        <v>1000000</v>
      </c>
      <c r="R37" s="65">
        <f t="shared" ref="R37:R42" si="3">(T37-O37)</f>
        <v>13170000</v>
      </c>
      <c r="S37" s="65">
        <v>3000000</v>
      </c>
      <c r="T37" s="181">
        <f>(298170000+S37)</f>
        <v>301170000</v>
      </c>
      <c r="U37" s="506"/>
      <c r="V37" s="492"/>
      <c r="W37" s="494" t="s">
        <v>149</v>
      </c>
      <c r="X37" s="229" t="s">
        <v>99</v>
      </c>
      <c r="Y37" s="492"/>
      <c r="Z37" s="449"/>
      <c r="AA37" s="680"/>
    </row>
    <row r="38" spans="1:27" ht="24" hidden="1" customHeight="1" thickTop="1" x14ac:dyDescent="0.35">
      <c r="A38" s="1"/>
      <c r="B38" s="60">
        <v>1</v>
      </c>
      <c r="C38" s="219" t="s">
        <v>69</v>
      </c>
      <c r="D38" s="575" t="s">
        <v>193</v>
      </c>
      <c r="E38" s="61" t="s">
        <v>20</v>
      </c>
      <c r="F38" s="61" t="s">
        <v>23</v>
      </c>
      <c r="G38" s="61" t="s">
        <v>30</v>
      </c>
      <c r="H38" s="61" t="s">
        <v>31</v>
      </c>
      <c r="I38" s="62">
        <v>1500</v>
      </c>
      <c r="J38" s="150" t="s">
        <v>56</v>
      </c>
      <c r="K38" s="165">
        <v>298000000</v>
      </c>
      <c r="L38" s="273">
        <f t="shared" si="0"/>
        <v>6500000</v>
      </c>
      <c r="M38" s="181">
        <v>301000000</v>
      </c>
      <c r="N38" s="371">
        <f t="shared" si="1"/>
        <v>3500000</v>
      </c>
      <c r="O38" s="360">
        <v>289500000</v>
      </c>
      <c r="P38" s="165">
        <v>301000000</v>
      </c>
      <c r="Q38" s="65">
        <f t="shared" si="2"/>
        <v>3000000</v>
      </c>
      <c r="R38" s="65">
        <f t="shared" si="3"/>
        <v>15000000</v>
      </c>
      <c r="S38" s="65">
        <v>3500000</v>
      </c>
      <c r="T38" s="181">
        <f>(301000000+S38)</f>
        <v>304500000</v>
      </c>
      <c r="U38" s="490" t="s">
        <v>99</v>
      </c>
      <c r="V38" s="227" t="s">
        <v>133</v>
      </c>
      <c r="W38" s="390" t="s">
        <v>103</v>
      </c>
      <c r="X38" s="492" t="s">
        <v>103</v>
      </c>
      <c r="Y38" s="492"/>
      <c r="Z38" s="449"/>
      <c r="AA38" s="680"/>
    </row>
    <row r="39" spans="1:27" ht="24" hidden="1" customHeight="1" thickBot="1" x14ac:dyDescent="0.4">
      <c r="A39" s="1"/>
      <c r="B39" s="74">
        <v>2</v>
      </c>
      <c r="C39" s="219" t="s">
        <v>69</v>
      </c>
      <c r="D39" s="575" t="s">
        <v>194</v>
      </c>
      <c r="E39" s="61" t="s">
        <v>20</v>
      </c>
      <c r="F39" s="61" t="s">
        <v>36</v>
      </c>
      <c r="G39" s="61" t="s">
        <v>30</v>
      </c>
      <c r="H39" s="61" t="s">
        <v>39</v>
      </c>
      <c r="I39" s="62">
        <v>1500</v>
      </c>
      <c r="J39" s="150" t="s">
        <v>56</v>
      </c>
      <c r="K39" s="165">
        <v>306500000</v>
      </c>
      <c r="L39" s="273">
        <f t="shared" si="0"/>
        <v>6500000</v>
      </c>
      <c r="M39" s="181">
        <v>309500000</v>
      </c>
      <c r="N39" s="371">
        <f t="shared" si="1"/>
        <v>3500000</v>
      </c>
      <c r="O39" s="360">
        <v>297500000</v>
      </c>
      <c r="P39" s="165">
        <v>309500000</v>
      </c>
      <c r="Q39" s="65">
        <f t="shared" si="2"/>
        <v>3000000</v>
      </c>
      <c r="R39" s="65">
        <f t="shared" si="3"/>
        <v>15500000</v>
      </c>
      <c r="S39" s="65">
        <v>3500000</v>
      </c>
      <c r="T39" s="181">
        <f>(309500000+S39)</f>
        <v>313000000</v>
      </c>
      <c r="U39" s="217" t="s">
        <v>99</v>
      </c>
      <c r="V39" s="230" t="s">
        <v>133</v>
      </c>
      <c r="W39" s="444" t="s">
        <v>103</v>
      </c>
      <c r="X39" s="508" t="s">
        <v>103</v>
      </c>
      <c r="Y39" s="508"/>
      <c r="Z39" s="450"/>
      <c r="AA39" s="680"/>
    </row>
    <row r="40" spans="1:27" ht="24" hidden="1" customHeight="1" thickTop="1" x14ac:dyDescent="0.35">
      <c r="A40" s="1"/>
      <c r="B40" s="74">
        <v>3</v>
      </c>
      <c r="C40" s="220" t="s">
        <v>89</v>
      </c>
      <c r="D40" s="539" t="s">
        <v>131</v>
      </c>
      <c r="E40" s="206" t="s">
        <v>20</v>
      </c>
      <c r="F40" s="206" t="s">
        <v>38</v>
      </c>
      <c r="G40" s="206" t="s">
        <v>30</v>
      </c>
      <c r="H40" s="206" t="s">
        <v>39</v>
      </c>
      <c r="I40" s="207">
        <v>1500</v>
      </c>
      <c r="J40" s="208" t="s">
        <v>56</v>
      </c>
      <c r="K40" s="209">
        <v>340370000</v>
      </c>
      <c r="L40" s="274">
        <f t="shared" si="0"/>
        <v>6630000</v>
      </c>
      <c r="M40" s="196">
        <v>341000000</v>
      </c>
      <c r="N40" s="358">
        <f t="shared" si="1"/>
        <v>6000000</v>
      </c>
      <c r="O40" s="361">
        <v>329500000</v>
      </c>
      <c r="P40" s="181">
        <f>338000000+3000000</f>
        <v>341000000</v>
      </c>
      <c r="Q40" s="210">
        <f t="shared" si="2"/>
        <v>630000</v>
      </c>
      <c r="R40" s="210">
        <f t="shared" si="3"/>
        <v>17500000</v>
      </c>
      <c r="S40" s="63">
        <v>3500000</v>
      </c>
      <c r="T40" s="209">
        <f>(343500000+S40)</f>
        <v>347000000</v>
      </c>
      <c r="U40" s="218" t="s">
        <v>99</v>
      </c>
      <c r="V40" s="472"/>
      <c r="W40" s="472"/>
      <c r="X40" s="472" t="s">
        <v>99</v>
      </c>
      <c r="Y40" s="472"/>
      <c r="Z40" s="509"/>
      <c r="AA40" s="680"/>
    </row>
    <row r="41" spans="1:27" ht="24" hidden="1" customHeight="1" thickTop="1" x14ac:dyDescent="0.35">
      <c r="A41" s="1"/>
      <c r="B41" s="60">
        <v>4</v>
      </c>
      <c r="C41" s="221" t="s">
        <v>90</v>
      </c>
      <c r="D41" s="575" t="s">
        <v>93</v>
      </c>
      <c r="E41" s="215" t="s">
        <v>20</v>
      </c>
      <c r="F41" s="215" t="s">
        <v>38</v>
      </c>
      <c r="G41" s="215" t="s">
        <v>30</v>
      </c>
      <c r="H41" s="215" t="s">
        <v>39</v>
      </c>
      <c r="I41" s="216">
        <v>1500</v>
      </c>
      <c r="J41" s="205" t="s">
        <v>56</v>
      </c>
      <c r="K41" s="181">
        <v>340370000</v>
      </c>
      <c r="L41" s="275">
        <f t="shared" si="0"/>
        <v>6630000</v>
      </c>
      <c r="M41" s="181">
        <v>341000000</v>
      </c>
      <c r="N41" s="358">
        <f t="shared" si="1"/>
        <v>6000000</v>
      </c>
      <c r="O41" s="361">
        <v>334500000</v>
      </c>
      <c r="P41" s="181">
        <v>341000000</v>
      </c>
      <c r="Q41" s="210">
        <f t="shared" si="2"/>
        <v>630000</v>
      </c>
      <c r="R41" s="210">
        <f t="shared" si="3"/>
        <v>12500000</v>
      </c>
      <c r="S41" s="210">
        <v>3500000</v>
      </c>
      <c r="T41" s="196">
        <f>(343500000+S41)</f>
        <v>347000000</v>
      </c>
      <c r="U41" s="469"/>
      <c r="V41" s="229" t="s">
        <v>99</v>
      </c>
      <c r="W41" s="492"/>
      <c r="X41" s="492"/>
      <c r="Y41" s="510" t="s">
        <v>154</v>
      </c>
      <c r="Z41" s="533" t="s">
        <v>153</v>
      </c>
      <c r="AA41" s="680"/>
    </row>
    <row r="42" spans="1:27" ht="24" hidden="1" customHeight="1" x14ac:dyDescent="0.35">
      <c r="A42" s="1"/>
      <c r="B42" s="543">
        <v>5</v>
      </c>
      <c r="C42" s="544" t="s">
        <v>91</v>
      </c>
      <c r="D42" s="576" t="s">
        <v>193</v>
      </c>
      <c r="E42" s="545" t="s">
        <v>20</v>
      </c>
      <c r="F42" s="545" t="s">
        <v>38</v>
      </c>
      <c r="G42" s="545" t="s">
        <v>30</v>
      </c>
      <c r="H42" s="545" t="s">
        <v>39</v>
      </c>
      <c r="I42" s="546">
        <v>1500</v>
      </c>
      <c r="J42" s="547" t="s">
        <v>56</v>
      </c>
      <c r="K42" s="209">
        <v>340370000</v>
      </c>
      <c r="L42" s="548">
        <f t="shared" si="0"/>
        <v>6630000</v>
      </c>
      <c r="M42" s="196">
        <v>341000000</v>
      </c>
      <c r="N42" s="549">
        <f t="shared" si="1"/>
        <v>6000000</v>
      </c>
      <c r="O42" s="550">
        <v>334500000</v>
      </c>
      <c r="P42" s="196">
        <v>341000000</v>
      </c>
      <c r="Q42" s="210">
        <f t="shared" si="2"/>
        <v>630000</v>
      </c>
      <c r="R42" s="210">
        <f t="shared" si="3"/>
        <v>12500000</v>
      </c>
      <c r="S42" s="210">
        <v>3500000</v>
      </c>
      <c r="T42" s="196">
        <f>(343500000+S42)</f>
        <v>347000000</v>
      </c>
      <c r="U42" s="469"/>
      <c r="V42" s="227" t="s">
        <v>175</v>
      </c>
      <c r="W42" s="494" t="s">
        <v>103</v>
      </c>
      <c r="X42" s="492"/>
      <c r="Y42" s="510" t="s">
        <v>154</v>
      </c>
      <c r="Z42" s="532" t="s">
        <v>153</v>
      </c>
      <c r="AA42" s="680"/>
    </row>
    <row r="43" spans="1:27" ht="24" hidden="1" customHeight="1" thickBot="1" x14ac:dyDescent="0.4">
      <c r="A43" s="1"/>
      <c r="B43" s="75">
        <v>6</v>
      </c>
      <c r="C43" s="223" t="s">
        <v>91</v>
      </c>
      <c r="D43" s="577" t="s">
        <v>142</v>
      </c>
      <c r="E43" s="224" t="s">
        <v>20</v>
      </c>
      <c r="F43" s="224" t="s">
        <v>92</v>
      </c>
      <c r="G43" s="224" t="s">
        <v>30</v>
      </c>
      <c r="H43" s="224" t="s">
        <v>31</v>
      </c>
      <c r="I43" s="137">
        <v>1500</v>
      </c>
      <c r="J43" s="224" t="s">
        <v>56</v>
      </c>
      <c r="K43" s="556">
        <v>325450000</v>
      </c>
      <c r="L43" s="557">
        <f t="shared" ref="L43" si="4">(T43-K43)</f>
        <v>6050000</v>
      </c>
      <c r="M43" s="556">
        <v>325450000</v>
      </c>
      <c r="N43" s="558">
        <f t="shared" ref="N43" si="5">(T43-M43)</f>
        <v>6050000</v>
      </c>
      <c r="O43" s="559">
        <v>322500000</v>
      </c>
      <c r="P43" s="560"/>
      <c r="Q43" s="560"/>
      <c r="R43" s="560">
        <f t="shared" ref="R43" si="6">(T43-O43)</f>
        <v>9000000</v>
      </c>
      <c r="S43" s="560">
        <v>3500000</v>
      </c>
      <c r="T43" s="612">
        <f>(328000000+S43)</f>
        <v>331500000</v>
      </c>
      <c r="U43" s="470"/>
      <c r="V43" s="212" t="s">
        <v>103</v>
      </c>
      <c r="W43" s="536" t="s">
        <v>183</v>
      </c>
      <c r="X43" s="467"/>
      <c r="Y43" s="511" t="s">
        <v>154</v>
      </c>
      <c r="Z43" s="449"/>
      <c r="AA43" s="680"/>
    </row>
    <row r="44" spans="1:27" ht="24" customHeight="1" thickTop="1" x14ac:dyDescent="0.35">
      <c r="A44" s="1"/>
      <c r="B44" s="60">
        <v>1</v>
      </c>
      <c r="C44" s="219" t="s">
        <v>69</v>
      </c>
      <c r="D44" s="578" t="s">
        <v>162</v>
      </c>
      <c r="E44" s="61" t="s">
        <v>20</v>
      </c>
      <c r="F44" s="61" t="s">
        <v>21</v>
      </c>
      <c r="G44" s="61" t="s">
        <v>30</v>
      </c>
      <c r="H44" s="61" t="s">
        <v>31</v>
      </c>
      <c r="I44" s="62">
        <v>1500</v>
      </c>
      <c r="J44" s="265" t="s">
        <v>56</v>
      </c>
      <c r="K44" s="165">
        <v>288530000</v>
      </c>
      <c r="L44" s="273">
        <f>(T44-K44)</f>
        <v>2970000</v>
      </c>
      <c r="M44" s="165">
        <v>288530000</v>
      </c>
      <c r="N44" s="371">
        <f>(T44-M44)</f>
        <v>2970000</v>
      </c>
      <c r="O44" s="360">
        <v>279000000</v>
      </c>
      <c r="P44" s="165">
        <v>288530000</v>
      </c>
      <c r="Q44" s="101">
        <f>(P44-K44)</f>
        <v>0</v>
      </c>
      <c r="R44" s="100">
        <f>(T44-O44)</f>
        <v>12500000</v>
      </c>
      <c r="S44" s="101">
        <v>3000000</v>
      </c>
      <c r="T44" s="200">
        <f>(288500000+S44)</f>
        <v>291500000</v>
      </c>
      <c r="U44" s="504"/>
      <c r="V44" s="505"/>
      <c r="W44" s="467" t="s">
        <v>149</v>
      </c>
      <c r="X44" s="562" t="s">
        <v>149</v>
      </c>
      <c r="Y44" s="467"/>
      <c r="Z44" s="449"/>
      <c r="AA44" s="680"/>
    </row>
    <row r="45" spans="1:27" ht="24" customHeight="1" x14ac:dyDescent="0.35">
      <c r="A45" s="1"/>
      <c r="B45" s="60">
        <v>2</v>
      </c>
      <c r="C45" s="219" t="s">
        <v>69</v>
      </c>
      <c r="D45" s="579" t="s">
        <v>162</v>
      </c>
      <c r="E45" s="61" t="s">
        <v>20</v>
      </c>
      <c r="F45" s="61" t="s">
        <v>35</v>
      </c>
      <c r="G45" s="61" t="s">
        <v>30</v>
      </c>
      <c r="H45" s="61" t="s">
        <v>39</v>
      </c>
      <c r="I45" s="62">
        <v>1500</v>
      </c>
      <c r="J45" s="150" t="s">
        <v>56</v>
      </c>
      <c r="K45" s="165">
        <v>297170000</v>
      </c>
      <c r="L45" s="273">
        <f t="shared" ref="L45:L50" si="7">(T45-K45)</f>
        <v>4330000</v>
      </c>
      <c r="M45" s="181">
        <v>298170000</v>
      </c>
      <c r="N45" s="371">
        <f t="shared" ref="N45:N50" si="8">(T45-M45)</f>
        <v>3330000</v>
      </c>
      <c r="O45" s="360">
        <v>288000000</v>
      </c>
      <c r="P45" s="165">
        <v>298170000</v>
      </c>
      <c r="Q45" s="65">
        <f t="shared" ref="Q45:Q49" si="9">(P45-K45)</f>
        <v>1000000</v>
      </c>
      <c r="R45" s="65">
        <f t="shared" ref="R45:R50" si="10">(T45-O45)</f>
        <v>13500000</v>
      </c>
      <c r="S45" s="65">
        <v>3000000</v>
      </c>
      <c r="T45" s="181">
        <f>(298500000+S45)</f>
        <v>301500000</v>
      </c>
      <c r="U45" s="506"/>
      <c r="V45" s="492"/>
      <c r="W45" s="492" t="s">
        <v>149</v>
      </c>
      <c r="X45" s="562" t="s">
        <v>149</v>
      </c>
      <c r="Y45" s="492"/>
      <c r="Z45" s="449"/>
      <c r="AA45" s="680"/>
    </row>
    <row r="46" spans="1:27" ht="24" customHeight="1" x14ac:dyDescent="0.35">
      <c r="A46" s="1"/>
      <c r="B46" s="60">
        <v>3</v>
      </c>
      <c r="C46" s="610" t="s">
        <v>69</v>
      </c>
      <c r="D46" s="579" t="s">
        <v>162</v>
      </c>
      <c r="E46" s="61" t="s">
        <v>20</v>
      </c>
      <c r="F46" s="611" t="s">
        <v>173</v>
      </c>
      <c r="G46" s="61" t="s">
        <v>30</v>
      </c>
      <c r="H46" s="61" t="s">
        <v>31</v>
      </c>
      <c r="I46" s="62">
        <v>1500</v>
      </c>
      <c r="J46" s="150" t="s">
        <v>56</v>
      </c>
      <c r="K46" s="165">
        <v>298000000</v>
      </c>
      <c r="L46" s="273">
        <f t="shared" si="7"/>
        <v>13500000</v>
      </c>
      <c r="M46" s="181">
        <v>301000000</v>
      </c>
      <c r="N46" s="371">
        <f t="shared" si="8"/>
        <v>10500000</v>
      </c>
      <c r="O46" s="360">
        <v>289500000</v>
      </c>
      <c r="P46" s="165">
        <v>301000000</v>
      </c>
      <c r="Q46" s="65">
        <f t="shared" si="9"/>
        <v>3000000</v>
      </c>
      <c r="R46" s="65">
        <f t="shared" si="10"/>
        <v>22000000</v>
      </c>
      <c r="S46" s="65">
        <v>10500000</v>
      </c>
      <c r="T46" s="181">
        <f>(301000000+S46)</f>
        <v>311500000</v>
      </c>
      <c r="U46" s="490" t="s">
        <v>99</v>
      </c>
      <c r="V46" s="492" t="s">
        <v>133</v>
      </c>
      <c r="W46" s="492" t="s">
        <v>150</v>
      </c>
      <c r="X46" s="562" t="s">
        <v>149</v>
      </c>
      <c r="Y46" s="492"/>
      <c r="Z46" s="449"/>
      <c r="AA46" s="680"/>
    </row>
    <row r="47" spans="1:27" ht="24" customHeight="1" thickBot="1" x14ac:dyDescent="0.4">
      <c r="A47" s="1"/>
      <c r="B47" s="74">
        <v>4</v>
      </c>
      <c r="C47" s="610" t="s">
        <v>69</v>
      </c>
      <c r="D47" s="579" t="s">
        <v>162</v>
      </c>
      <c r="E47" s="61" t="s">
        <v>20</v>
      </c>
      <c r="F47" s="611" t="s">
        <v>174</v>
      </c>
      <c r="G47" s="61" t="s">
        <v>30</v>
      </c>
      <c r="H47" s="61" t="s">
        <v>39</v>
      </c>
      <c r="I47" s="62">
        <v>1500</v>
      </c>
      <c r="J47" s="150" t="s">
        <v>56</v>
      </c>
      <c r="K47" s="165">
        <v>306500000</v>
      </c>
      <c r="L47" s="273">
        <f t="shared" si="7"/>
        <v>13500000</v>
      </c>
      <c r="M47" s="181">
        <v>309500000</v>
      </c>
      <c r="N47" s="371">
        <f t="shared" si="8"/>
        <v>10500000</v>
      </c>
      <c r="O47" s="360">
        <v>297500000</v>
      </c>
      <c r="P47" s="165">
        <v>309500000</v>
      </c>
      <c r="Q47" s="65">
        <f t="shared" si="9"/>
        <v>3000000</v>
      </c>
      <c r="R47" s="65">
        <f t="shared" si="10"/>
        <v>22500000</v>
      </c>
      <c r="S47" s="65">
        <v>10500000</v>
      </c>
      <c r="T47" s="181">
        <f>(309500000+S47)</f>
        <v>320000000</v>
      </c>
      <c r="U47" s="491" t="s">
        <v>99</v>
      </c>
      <c r="V47" s="508" t="s">
        <v>133</v>
      </c>
      <c r="W47" s="508" t="s">
        <v>149</v>
      </c>
      <c r="X47" s="562" t="s">
        <v>149</v>
      </c>
      <c r="Y47" s="508"/>
      <c r="Z47" s="450"/>
      <c r="AA47" s="680"/>
    </row>
    <row r="48" spans="1:27" ht="24" hidden="1" customHeight="1" thickTop="1" x14ac:dyDescent="0.35">
      <c r="A48" s="1"/>
      <c r="B48" s="74">
        <v>11</v>
      </c>
      <c r="C48" s="220" t="s">
        <v>89</v>
      </c>
      <c r="D48" s="578" t="s">
        <v>162</v>
      </c>
      <c r="E48" s="206" t="s">
        <v>20</v>
      </c>
      <c r="F48" s="206" t="s">
        <v>38</v>
      </c>
      <c r="G48" s="206" t="s">
        <v>30</v>
      </c>
      <c r="H48" s="206" t="s">
        <v>39</v>
      </c>
      <c r="I48" s="207">
        <v>1500</v>
      </c>
      <c r="J48" s="208" t="s">
        <v>56</v>
      </c>
      <c r="K48" s="209">
        <v>340370000</v>
      </c>
      <c r="L48" s="274">
        <f t="shared" si="7"/>
        <v>13630000</v>
      </c>
      <c r="M48" s="196">
        <v>341000000</v>
      </c>
      <c r="N48" s="358">
        <f t="shared" si="8"/>
        <v>13000000</v>
      </c>
      <c r="O48" s="361">
        <v>329500000</v>
      </c>
      <c r="P48" s="181">
        <f>338000000+3000000</f>
        <v>341000000</v>
      </c>
      <c r="Q48" s="210">
        <f t="shared" si="9"/>
        <v>630000</v>
      </c>
      <c r="R48" s="210">
        <f t="shared" si="10"/>
        <v>24500000</v>
      </c>
      <c r="S48" s="63">
        <v>10500000</v>
      </c>
      <c r="T48" s="209">
        <f>(343500000+S48)</f>
        <v>354000000</v>
      </c>
      <c r="U48" s="466" t="s">
        <v>99</v>
      </c>
      <c r="V48" s="472"/>
      <c r="W48" s="472"/>
      <c r="X48" s="443" t="s">
        <v>149</v>
      </c>
      <c r="Y48" s="472"/>
      <c r="Z48" s="509"/>
      <c r="AA48" s="680"/>
    </row>
    <row r="49" spans="1:42" ht="24" customHeight="1" thickTop="1" x14ac:dyDescent="0.35">
      <c r="A49" s="1"/>
      <c r="B49" s="543">
        <v>5</v>
      </c>
      <c r="C49" s="544" t="s">
        <v>91</v>
      </c>
      <c r="D49" s="580" t="s">
        <v>162</v>
      </c>
      <c r="E49" s="545" t="s">
        <v>20</v>
      </c>
      <c r="F49" s="545" t="s">
        <v>38</v>
      </c>
      <c r="G49" s="545" t="s">
        <v>30</v>
      </c>
      <c r="H49" s="545" t="s">
        <v>39</v>
      </c>
      <c r="I49" s="546">
        <v>1500</v>
      </c>
      <c r="J49" s="547" t="s">
        <v>56</v>
      </c>
      <c r="K49" s="209">
        <v>340370000</v>
      </c>
      <c r="L49" s="548">
        <f t="shared" si="7"/>
        <v>13630000</v>
      </c>
      <c r="M49" s="196">
        <v>341000000</v>
      </c>
      <c r="N49" s="549">
        <f t="shared" si="8"/>
        <v>13000000</v>
      </c>
      <c r="O49" s="550">
        <v>334500000</v>
      </c>
      <c r="P49" s="196">
        <v>341000000</v>
      </c>
      <c r="Q49" s="210">
        <f t="shared" si="9"/>
        <v>630000</v>
      </c>
      <c r="R49" s="210">
        <f t="shared" si="10"/>
        <v>19500000</v>
      </c>
      <c r="S49" s="210">
        <v>10500000</v>
      </c>
      <c r="T49" s="196">
        <f>(343500000+S49)</f>
        <v>354000000</v>
      </c>
      <c r="U49" s="561"/>
      <c r="V49" s="587" t="s">
        <v>165</v>
      </c>
      <c r="W49" s="587" t="s">
        <v>163</v>
      </c>
      <c r="X49" s="562" t="s">
        <v>149</v>
      </c>
      <c r="Y49" s="589" t="s">
        <v>154</v>
      </c>
      <c r="Z49" s="537" t="s">
        <v>153</v>
      </c>
      <c r="AA49" s="680"/>
    </row>
    <row r="50" spans="1:42" ht="24" customHeight="1" thickBot="1" x14ac:dyDescent="0.4">
      <c r="A50" s="1"/>
      <c r="B50" s="75">
        <v>6</v>
      </c>
      <c r="C50" s="223" t="s">
        <v>91</v>
      </c>
      <c r="D50" s="581" t="s">
        <v>162</v>
      </c>
      <c r="E50" s="224" t="s">
        <v>20</v>
      </c>
      <c r="F50" s="224" t="s">
        <v>92</v>
      </c>
      <c r="G50" s="224" t="s">
        <v>30</v>
      </c>
      <c r="H50" s="224" t="s">
        <v>31</v>
      </c>
      <c r="I50" s="137">
        <v>1500</v>
      </c>
      <c r="J50" s="224" t="s">
        <v>56</v>
      </c>
      <c r="K50" s="556">
        <v>325450000</v>
      </c>
      <c r="L50" s="557">
        <f t="shared" si="7"/>
        <v>13050000</v>
      </c>
      <c r="M50" s="556">
        <v>325450000</v>
      </c>
      <c r="N50" s="558">
        <f t="shared" si="8"/>
        <v>13050000</v>
      </c>
      <c r="O50" s="559">
        <v>322500000</v>
      </c>
      <c r="P50" s="560"/>
      <c r="Q50" s="560"/>
      <c r="R50" s="560">
        <f t="shared" si="10"/>
        <v>16000000</v>
      </c>
      <c r="S50" s="592">
        <v>10500000</v>
      </c>
      <c r="T50" s="613">
        <f>(328000000+S50)</f>
        <v>338500000</v>
      </c>
      <c r="U50" s="563"/>
      <c r="V50" s="588" t="s">
        <v>103</v>
      </c>
      <c r="W50" s="588" t="s">
        <v>155</v>
      </c>
      <c r="X50" s="564" t="s">
        <v>149</v>
      </c>
      <c r="Y50" s="590" t="s">
        <v>154</v>
      </c>
      <c r="Z50" s="565"/>
      <c r="AA50" s="680"/>
    </row>
    <row r="51" spans="1:42" ht="19" hidden="1" customHeight="1" thickTop="1" thickBot="1" x14ac:dyDescent="0.4">
      <c r="A51" s="1"/>
      <c r="B51" s="135"/>
      <c r="C51" s="103"/>
      <c r="D51" s="582"/>
      <c r="E51" s="103"/>
      <c r="F51" s="103"/>
      <c r="G51" s="103"/>
      <c r="H51" s="103"/>
      <c r="I51" s="184"/>
      <c r="J51" s="185"/>
      <c r="K51" s="186"/>
      <c r="L51" s="186"/>
      <c r="M51" s="165"/>
      <c r="N51" s="372"/>
      <c r="O51" s="362"/>
      <c r="P51" s="100"/>
      <c r="Q51" s="102"/>
      <c r="R51" s="102"/>
      <c r="S51" s="102"/>
      <c r="T51" s="186"/>
      <c r="U51" s="201"/>
      <c r="V51" s="213"/>
      <c r="W51" s="495"/>
      <c r="X51" s="308"/>
      <c r="Y51" s="308"/>
      <c r="Z51" s="503"/>
      <c r="AA51" s="352"/>
    </row>
    <row r="52" spans="1:42" ht="24" hidden="1" customHeight="1" thickTop="1" thickBot="1" x14ac:dyDescent="0.4">
      <c r="A52" s="1"/>
      <c r="B52" s="135">
        <v>8</v>
      </c>
      <c r="C52" s="103" t="s">
        <v>70</v>
      </c>
      <c r="D52" s="538" t="s">
        <v>80</v>
      </c>
      <c r="E52" s="103" t="s">
        <v>20</v>
      </c>
      <c r="F52" s="103" t="s">
        <v>27</v>
      </c>
      <c r="G52" s="103" t="s">
        <v>30</v>
      </c>
      <c r="H52" s="103" t="s">
        <v>31</v>
      </c>
      <c r="I52" s="184">
        <v>1500</v>
      </c>
      <c r="J52" s="185" t="s">
        <v>56</v>
      </c>
      <c r="K52" s="186">
        <v>320000000</v>
      </c>
      <c r="L52" s="186"/>
      <c r="M52" s="181"/>
      <c r="N52" s="372"/>
      <c r="O52" s="363"/>
      <c r="P52" s="187">
        <v>320000000</v>
      </c>
      <c r="Q52" s="102">
        <f t="shared" ref="Q52:Q53" si="11">(K52-P52)</f>
        <v>0</v>
      </c>
      <c r="R52" s="102" t="e">
        <f>#REF!-Q52</f>
        <v>#REF!</v>
      </c>
      <c r="S52" s="102"/>
      <c r="T52" s="102">
        <v>314150000</v>
      </c>
      <c r="U52" s="188" t="s">
        <v>82</v>
      </c>
      <c r="V52" s="202"/>
      <c r="W52" s="496"/>
      <c r="X52" s="310"/>
      <c r="Y52" s="310"/>
      <c r="Z52" s="503"/>
      <c r="AA52" s="352"/>
    </row>
    <row r="53" spans="1:42" ht="19" hidden="1" customHeight="1" thickTop="1" thickBot="1" x14ac:dyDescent="0.4">
      <c r="A53" s="1"/>
      <c r="B53" s="135">
        <v>10</v>
      </c>
      <c r="C53" s="103" t="s">
        <v>70</v>
      </c>
      <c r="D53" s="583"/>
      <c r="E53" s="61" t="s">
        <v>20</v>
      </c>
      <c r="F53" s="103" t="s">
        <v>34</v>
      </c>
      <c r="G53" s="103" t="s">
        <v>30</v>
      </c>
      <c r="H53" s="103" t="s">
        <v>39</v>
      </c>
      <c r="I53" s="62">
        <v>1500</v>
      </c>
      <c r="J53" s="150" t="s">
        <v>56</v>
      </c>
      <c r="K53" s="165"/>
      <c r="L53" s="165"/>
      <c r="M53" s="196"/>
      <c r="N53" s="371"/>
      <c r="O53" s="360"/>
      <c r="P53" s="102">
        <v>335500000</v>
      </c>
      <c r="Q53" s="73">
        <f t="shared" si="11"/>
        <v>-335500000</v>
      </c>
      <c r="R53" s="102" t="e">
        <f>#REF!-Q53</f>
        <v>#REF!</v>
      </c>
      <c r="S53" s="73"/>
      <c r="T53" s="73">
        <v>340250000</v>
      </c>
      <c r="U53" s="189" t="e">
        <f>#REF!-T53</f>
        <v>#REF!</v>
      </c>
      <c r="V53" s="203"/>
      <c r="W53" s="496"/>
      <c r="X53" s="310"/>
      <c r="Y53" s="310"/>
      <c r="Z53" s="503"/>
      <c r="AA53" s="352"/>
    </row>
    <row r="54" spans="1:42" ht="24.65" hidden="1" customHeight="1" thickTop="1" x14ac:dyDescent="0.35">
      <c r="A54" s="1"/>
      <c r="B54" s="60">
        <v>14</v>
      </c>
      <c r="C54" s="220" t="s">
        <v>70</v>
      </c>
      <c r="D54" s="584" t="s">
        <v>178</v>
      </c>
      <c r="E54" s="206" t="s">
        <v>20</v>
      </c>
      <c r="F54" s="206" t="s">
        <v>27</v>
      </c>
      <c r="G54" s="206" t="s">
        <v>30</v>
      </c>
      <c r="H54" s="206" t="s">
        <v>31</v>
      </c>
      <c r="I54" s="460">
        <v>1500</v>
      </c>
      <c r="J54" s="461" t="s">
        <v>56</v>
      </c>
      <c r="K54" s="420">
        <v>339000000</v>
      </c>
      <c r="L54" s="421">
        <f t="shared" ref="L54:L104" si="12">(T54-K54)</f>
        <v>12000000</v>
      </c>
      <c r="M54" s="422">
        <v>343500000</v>
      </c>
      <c r="N54" s="423">
        <f t="shared" ref="N54:N66" si="13">(T54-M54)</f>
        <v>7500000</v>
      </c>
      <c r="O54" s="424">
        <v>338000000</v>
      </c>
      <c r="P54" s="425">
        <v>343500000</v>
      </c>
      <c r="Q54" s="426">
        <f t="shared" ref="Q54:Q104" si="14">(P54-K54)</f>
        <v>4500000</v>
      </c>
      <c r="R54" s="427">
        <f t="shared" ref="R54:R100" si="15">(T54-O54)</f>
        <v>13000000</v>
      </c>
      <c r="S54" s="427">
        <v>3500000</v>
      </c>
      <c r="T54" s="182">
        <f>(347500000+S54)</f>
        <v>351000000</v>
      </c>
      <c r="U54" s="228" t="s">
        <v>96</v>
      </c>
      <c r="V54" s="211" t="s">
        <v>176</v>
      </c>
      <c r="W54" s="497" t="s">
        <v>177</v>
      </c>
      <c r="X54" s="467"/>
      <c r="Y54" s="511" t="s">
        <v>154</v>
      </c>
      <c r="Z54" s="512"/>
      <c r="AA54" s="690"/>
      <c r="AC54" s="134"/>
    </row>
    <row r="55" spans="1:42" ht="22.5" hidden="1" customHeight="1" thickBot="1" x14ac:dyDescent="0.4">
      <c r="A55" s="1"/>
      <c r="B55" s="75">
        <v>15</v>
      </c>
      <c r="C55" s="223" t="s">
        <v>70</v>
      </c>
      <c r="D55" s="577" t="s">
        <v>142</v>
      </c>
      <c r="E55" s="224" t="s">
        <v>20</v>
      </c>
      <c r="F55" s="224" t="s">
        <v>110</v>
      </c>
      <c r="G55" s="224" t="s">
        <v>79</v>
      </c>
      <c r="H55" s="224" t="s">
        <v>39</v>
      </c>
      <c r="I55" s="573">
        <v>1500</v>
      </c>
      <c r="J55" s="574" t="s">
        <v>56</v>
      </c>
      <c r="K55" s="436">
        <v>364000000</v>
      </c>
      <c r="L55" s="428">
        <f t="shared" si="12"/>
        <v>13000000</v>
      </c>
      <c r="M55" s="420">
        <v>369000000</v>
      </c>
      <c r="N55" s="429">
        <f t="shared" si="13"/>
        <v>8000000</v>
      </c>
      <c r="O55" s="430">
        <v>363000000</v>
      </c>
      <c r="P55" s="431">
        <v>369000000</v>
      </c>
      <c r="Q55" s="111">
        <f t="shared" si="14"/>
        <v>5000000</v>
      </c>
      <c r="R55" s="431">
        <f>(T55-O55)</f>
        <v>14000000</v>
      </c>
      <c r="S55" s="411">
        <v>4000000</v>
      </c>
      <c r="T55" s="166">
        <f>(373000000+S55)</f>
        <v>377000000</v>
      </c>
      <c r="U55" s="535" t="s">
        <v>96</v>
      </c>
      <c r="V55" s="230" t="s">
        <v>165</v>
      </c>
      <c r="W55" s="536" t="s">
        <v>103</v>
      </c>
      <c r="X55" s="492"/>
      <c r="Y55" s="510" t="s">
        <v>154</v>
      </c>
      <c r="Z55" s="532" t="s">
        <v>154</v>
      </c>
      <c r="AA55" s="691"/>
      <c r="AC55" s="134"/>
      <c r="AI55" s="484"/>
    </row>
    <row r="56" spans="1:42" ht="24.65" customHeight="1" thickTop="1" x14ac:dyDescent="0.35">
      <c r="A56" s="1"/>
      <c r="B56" s="60">
        <v>7</v>
      </c>
      <c r="C56" s="219" t="s">
        <v>70</v>
      </c>
      <c r="D56" s="585" t="s">
        <v>162</v>
      </c>
      <c r="E56" s="61" t="s">
        <v>20</v>
      </c>
      <c r="F56" s="61" t="s">
        <v>27</v>
      </c>
      <c r="G56" s="61" t="s">
        <v>30</v>
      </c>
      <c r="H56" s="61" t="s">
        <v>31</v>
      </c>
      <c r="I56" s="571">
        <v>1500</v>
      </c>
      <c r="J56" s="572" t="s">
        <v>56</v>
      </c>
      <c r="K56" s="420">
        <v>339000000</v>
      </c>
      <c r="L56" s="428">
        <f t="shared" ref="L56:L57" si="16">(T56-K56)</f>
        <v>19000000</v>
      </c>
      <c r="M56" s="420">
        <v>343500000</v>
      </c>
      <c r="N56" s="551">
        <f t="shared" ref="N56:N57" si="17">(T56-M56)</f>
        <v>14500000</v>
      </c>
      <c r="O56" s="552">
        <v>338000000</v>
      </c>
      <c r="P56" s="553">
        <v>343500000</v>
      </c>
      <c r="Q56" s="554">
        <f t="shared" ref="Q56:Q57" si="18">(P56-K56)</f>
        <v>4500000</v>
      </c>
      <c r="R56" s="553">
        <f t="shared" ref="R56" si="19">(T56-O56)</f>
        <v>20000000</v>
      </c>
      <c r="S56" s="553">
        <v>10500000</v>
      </c>
      <c r="T56" s="209">
        <f>(347500000+S56)</f>
        <v>358000000</v>
      </c>
      <c r="U56" s="467" t="s">
        <v>96</v>
      </c>
      <c r="V56" s="467" t="s">
        <v>102</v>
      </c>
      <c r="W56" s="467" t="s">
        <v>143</v>
      </c>
      <c r="X56" s="391" t="s">
        <v>149</v>
      </c>
      <c r="Y56" s="541" t="s">
        <v>154</v>
      </c>
      <c r="Z56" s="537"/>
      <c r="AA56" s="691" t="s">
        <v>101</v>
      </c>
      <c r="AC56" s="134"/>
    </row>
    <row r="57" spans="1:42" ht="22.5" customHeight="1" x14ac:dyDescent="0.35">
      <c r="A57" s="1"/>
      <c r="B57" s="74">
        <v>8</v>
      </c>
      <c r="C57" s="221" t="s">
        <v>70</v>
      </c>
      <c r="D57" s="579" t="s">
        <v>162</v>
      </c>
      <c r="E57" s="215" t="s">
        <v>20</v>
      </c>
      <c r="F57" s="215" t="s">
        <v>110</v>
      </c>
      <c r="G57" s="215" t="s">
        <v>79</v>
      </c>
      <c r="H57" s="215" t="s">
        <v>39</v>
      </c>
      <c r="I57" s="462">
        <v>1500</v>
      </c>
      <c r="J57" s="463" t="s">
        <v>56</v>
      </c>
      <c r="K57" s="420">
        <v>364000000</v>
      </c>
      <c r="L57" s="428">
        <f t="shared" si="16"/>
        <v>20000000</v>
      </c>
      <c r="M57" s="420">
        <v>369000000</v>
      </c>
      <c r="N57" s="551">
        <f t="shared" si="17"/>
        <v>15000000</v>
      </c>
      <c r="O57" s="552">
        <v>363000000</v>
      </c>
      <c r="P57" s="553">
        <v>369000000</v>
      </c>
      <c r="Q57" s="554">
        <f t="shared" si="18"/>
        <v>5000000</v>
      </c>
      <c r="R57" s="553">
        <f>(T57-O57)</f>
        <v>21000000</v>
      </c>
      <c r="S57" s="431">
        <v>11000000</v>
      </c>
      <c r="T57" s="181">
        <f>(373000000+S57)</f>
        <v>384000000</v>
      </c>
      <c r="U57" s="492" t="s">
        <v>96</v>
      </c>
      <c r="V57" s="492" t="s">
        <v>165</v>
      </c>
      <c r="W57" s="492" t="s">
        <v>164</v>
      </c>
      <c r="X57" s="229" t="s">
        <v>149</v>
      </c>
      <c r="Y57" s="541" t="s">
        <v>154</v>
      </c>
      <c r="Z57" s="537" t="s">
        <v>154</v>
      </c>
      <c r="AA57" s="691"/>
      <c r="AC57" s="134"/>
      <c r="AI57" s="484"/>
    </row>
    <row r="58" spans="1:42" ht="22.5" customHeight="1" x14ac:dyDescent="0.35">
      <c r="A58" s="1"/>
      <c r="B58" s="74">
        <v>9</v>
      </c>
      <c r="C58" s="221" t="s">
        <v>167</v>
      </c>
      <c r="D58" s="579" t="s">
        <v>162</v>
      </c>
      <c r="E58" s="215" t="s">
        <v>20</v>
      </c>
      <c r="F58" s="215" t="s">
        <v>110</v>
      </c>
      <c r="G58" s="215" t="s">
        <v>79</v>
      </c>
      <c r="H58" s="215" t="s">
        <v>39</v>
      </c>
      <c r="I58" s="462">
        <v>1500</v>
      </c>
      <c r="J58" s="463" t="s">
        <v>56</v>
      </c>
      <c r="K58" s="420">
        <v>364000000</v>
      </c>
      <c r="L58" s="428">
        <f t="shared" ref="L58:L59" si="20">(T58-K58)</f>
        <v>23500000</v>
      </c>
      <c r="M58" s="420">
        <v>369000000</v>
      </c>
      <c r="N58" s="551">
        <f t="shared" ref="N58:N59" si="21">(T58-M58)</f>
        <v>18500000</v>
      </c>
      <c r="O58" s="552">
        <v>363000000</v>
      </c>
      <c r="P58" s="553">
        <v>369000000</v>
      </c>
      <c r="Q58" s="554">
        <f t="shared" ref="Q58:Q59" si="22">(P58-K58)</f>
        <v>5000000</v>
      </c>
      <c r="R58" s="553">
        <f>(T58-O58)</f>
        <v>24500000</v>
      </c>
      <c r="S58" s="431">
        <v>14500000</v>
      </c>
      <c r="T58" s="181">
        <f>(373000000+S58)</f>
        <v>387500000</v>
      </c>
      <c r="U58" s="492" t="s">
        <v>96</v>
      </c>
      <c r="V58" s="492" t="s">
        <v>165</v>
      </c>
      <c r="W58" s="492" t="s">
        <v>164</v>
      </c>
      <c r="X58" s="229" t="s">
        <v>149</v>
      </c>
      <c r="Y58" s="541" t="s">
        <v>154</v>
      </c>
      <c r="Z58" s="537" t="s">
        <v>154</v>
      </c>
      <c r="AA58" s="540"/>
      <c r="AC58" s="134"/>
      <c r="AI58" s="484"/>
    </row>
    <row r="59" spans="1:42" ht="22.5" customHeight="1" thickBot="1" x14ac:dyDescent="0.4">
      <c r="A59" s="1"/>
      <c r="B59" s="135">
        <v>10</v>
      </c>
      <c r="C59" s="222" t="s">
        <v>166</v>
      </c>
      <c r="D59" s="586" t="s">
        <v>162</v>
      </c>
      <c r="E59" s="103" t="s">
        <v>20</v>
      </c>
      <c r="F59" s="103" t="s">
        <v>110</v>
      </c>
      <c r="G59" s="103" t="s">
        <v>79</v>
      </c>
      <c r="H59" s="103" t="s">
        <v>39</v>
      </c>
      <c r="I59" s="566">
        <v>1500</v>
      </c>
      <c r="J59" s="567" t="s">
        <v>56</v>
      </c>
      <c r="K59" s="555">
        <v>364000000</v>
      </c>
      <c r="L59" s="407">
        <f t="shared" si="20"/>
        <v>25000000</v>
      </c>
      <c r="M59" s="436">
        <v>369000000</v>
      </c>
      <c r="N59" s="568">
        <f t="shared" si="21"/>
        <v>20000000</v>
      </c>
      <c r="O59" s="409">
        <v>363000000</v>
      </c>
      <c r="P59" s="569">
        <v>369000000</v>
      </c>
      <c r="Q59" s="189">
        <f t="shared" si="22"/>
        <v>5000000</v>
      </c>
      <c r="R59" s="569">
        <f>(T59-O59)</f>
        <v>26000000</v>
      </c>
      <c r="S59" s="569">
        <v>16000000</v>
      </c>
      <c r="T59" s="186">
        <f>(373000000+S59)</f>
        <v>389000000</v>
      </c>
      <c r="U59" s="591" t="s">
        <v>96</v>
      </c>
      <c r="V59" s="591" t="s">
        <v>165</v>
      </c>
      <c r="W59" s="591" t="s">
        <v>164</v>
      </c>
      <c r="X59" s="392" t="s">
        <v>149</v>
      </c>
      <c r="Y59" s="570" t="s">
        <v>154</v>
      </c>
      <c r="Z59" s="570" t="s">
        <v>154</v>
      </c>
      <c r="AA59" s="353"/>
      <c r="AC59" s="134"/>
      <c r="AI59" s="484"/>
    </row>
    <row r="60" spans="1:42" ht="21" customHeight="1" thickTop="1" thickBot="1" x14ac:dyDescent="0.4">
      <c r="A60" s="1"/>
      <c r="B60" s="250"/>
      <c r="C60" s="500" t="s">
        <v>184</v>
      </c>
      <c r="D60" s="259"/>
      <c r="E60" s="252"/>
      <c r="F60" s="252"/>
      <c r="G60" s="252"/>
      <c r="H60" s="252"/>
      <c r="I60" s="253"/>
      <c r="J60" s="266"/>
      <c r="K60" s="255"/>
      <c r="L60" s="255"/>
      <c r="M60" s="255"/>
      <c r="N60" s="373"/>
      <c r="O60" s="364"/>
      <c r="P60" s="256"/>
      <c r="Q60" s="257"/>
      <c r="R60" s="256"/>
      <c r="S60" s="256"/>
      <c r="T60" s="255"/>
      <c r="U60" s="634"/>
      <c r="V60" s="633"/>
      <c r="W60" s="633"/>
      <c r="X60" s="260" t="s">
        <v>162</v>
      </c>
      <c r="Y60" s="624"/>
      <c r="Z60" s="593"/>
      <c r="AA60" s="630"/>
      <c r="AC60" s="134"/>
      <c r="AN60" s="474"/>
    </row>
    <row r="61" spans="1:42" ht="31.5" customHeight="1" thickTop="1" thickBot="1" x14ac:dyDescent="0.4">
      <c r="A61" s="1"/>
      <c r="B61" s="464">
        <v>11</v>
      </c>
      <c r="C61" s="698" t="s">
        <v>184</v>
      </c>
      <c r="D61" s="701" t="s">
        <v>187</v>
      </c>
      <c r="E61" s="61" t="s">
        <v>20</v>
      </c>
      <c r="F61" s="611" t="s">
        <v>185</v>
      </c>
      <c r="G61" s="61" t="s">
        <v>79</v>
      </c>
      <c r="H61" s="61" t="s">
        <v>39</v>
      </c>
      <c r="I61" s="62">
        <v>1500</v>
      </c>
      <c r="J61" s="265" t="s">
        <v>56</v>
      </c>
      <c r="K61" s="165">
        <v>416900000</v>
      </c>
      <c r="L61" s="273">
        <f t="shared" ref="L61" si="23">(T61-K61)</f>
        <v>-30900000</v>
      </c>
      <c r="M61" s="165">
        <v>425900000</v>
      </c>
      <c r="N61" s="371">
        <f t="shared" ref="N61" si="24">(T61-M61)</f>
        <v>-39900000</v>
      </c>
      <c r="O61" s="623">
        <v>421900000</v>
      </c>
      <c r="P61" s="63">
        <v>425900000</v>
      </c>
      <c r="Q61" s="63">
        <f t="shared" ref="Q61" si="25">(P61-K61)</f>
        <v>9000000</v>
      </c>
      <c r="R61" s="63">
        <f t="shared" ref="R61" si="26">(T61-O61)</f>
        <v>-35900000</v>
      </c>
      <c r="S61" s="63">
        <v>4500000</v>
      </c>
      <c r="T61" s="165">
        <v>386000000</v>
      </c>
      <c r="U61" s="487" t="s">
        <v>99</v>
      </c>
      <c r="V61" s="528"/>
      <c r="W61" s="528"/>
      <c r="X61" s="627" t="s">
        <v>190</v>
      </c>
      <c r="Y61" s="492"/>
      <c r="Z61" s="693"/>
      <c r="AA61" s="631"/>
      <c r="AC61" s="134"/>
      <c r="AI61" s="482"/>
      <c r="AJ61" s="483"/>
      <c r="AL61" s="482"/>
      <c r="AN61" s="482"/>
      <c r="AP61" s="483"/>
    </row>
    <row r="62" spans="1:42" ht="31.5" customHeight="1" thickTop="1" x14ac:dyDescent="0.35">
      <c r="A62" s="1"/>
      <c r="B62" s="465">
        <v>12</v>
      </c>
      <c r="C62" s="699"/>
      <c r="D62" s="701"/>
      <c r="E62" s="61" t="s">
        <v>20</v>
      </c>
      <c r="F62" s="611" t="s">
        <v>43</v>
      </c>
      <c r="G62" s="61" t="s">
        <v>79</v>
      </c>
      <c r="H62" s="61" t="s">
        <v>39</v>
      </c>
      <c r="I62" s="62">
        <v>1500</v>
      </c>
      <c r="J62" s="265" t="s">
        <v>56</v>
      </c>
      <c r="K62" s="209"/>
      <c r="L62" s="274"/>
      <c r="M62" s="209"/>
      <c r="N62" s="374"/>
      <c r="O62" s="486"/>
      <c r="P62" s="100"/>
      <c r="Q62" s="101"/>
      <c r="R62" s="100"/>
      <c r="S62" s="63">
        <v>4500000</v>
      </c>
      <c r="T62" s="181">
        <v>405500000</v>
      </c>
      <c r="U62" s="466"/>
      <c r="V62" s="528"/>
      <c r="W62" s="467"/>
      <c r="X62" s="628" t="s">
        <v>190</v>
      </c>
      <c r="Y62" s="472"/>
      <c r="Z62" s="694"/>
      <c r="AA62" s="631"/>
      <c r="AC62" s="134"/>
      <c r="AI62" s="482"/>
      <c r="AJ62" s="483"/>
    </row>
    <row r="63" spans="1:42" ht="31.5" customHeight="1" thickBot="1" x14ac:dyDescent="0.4">
      <c r="A63" s="1"/>
      <c r="B63" s="475">
        <v>13</v>
      </c>
      <c r="C63" s="699"/>
      <c r="D63" s="701"/>
      <c r="E63" s="61" t="s">
        <v>20</v>
      </c>
      <c r="F63" s="611" t="s">
        <v>29</v>
      </c>
      <c r="G63" s="61" t="s">
        <v>79</v>
      </c>
      <c r="H63" s="61" t="s">
        <v>39</v>
      </c>
      <c r="I63" s="62">
        <v>1500</v>
      </c>
      <c r="J63" s="265" t="s">
        <v>56</v>
      </c>
      <c r="K63" s="165"/>
      <c r="L63" s="273"/>
      <c r="M63" s="165"/>
      <c r="N63" s="371"/>
      <c r="O63" s="360"/>
      <c r="P63" s="63"/>
      <c r="Q63" s="622"/>
      <c r="R63" s="63"/>
      <c r="S63" s="63">
        <v>4500000</v>
      </c>
      <c r="T63" s="181">
        <v>465100000</v>
      </c>
      <c r="U63" s="466"/>
      <c r="V63" s="508"/>
      <c r="W63" s="508"/>
      <c r="X63" s="628" t="s">
        <v>190</v>
      </c>
      <c r="Y63" s="508"/>
      <c r="Z63" s="694"/>
      <c r="AA63" s="631"/>
      <c r="AC63" s="134"/>
      <c r="AI63" s="482"/>
      <c r="AJ63" s="483"/>
    </row>
    <row r="64" spans="1:42" ht="31.5" customHeight="1" thickTop="1" thickBot="1" x14ac:dyDescent="0.4">
      <c r="A64" s="1"/>
      <c r="B64" s="475">
        <v>14</v>
      </c>
      <c r="C64" s="700"/>
      <c r="D64" s="702"/>
      <c r="E64" s="224" t="s">
        <v>20</v>
      </c>
      <c r="F64" s="626" t="s">
        <v>186</v>
      </c>
      <c r="G64" s="224" t="s">
        <v>79</v>
      </c>
      <c r="H64" s="224" t="s">
        <v>39</v>
      </c>
      <c r="I64" s="62">
        <v>1500</v>
      </c>
      <c r="J64" s="265" t="s">
        <v>56</v>
      </c>
      <c r="K64" s="209">
        <v>416900000</v>
      </c>
      <c r="L64" s="274">
        <f t="shared" ref="L64" si="27">(T64-K64)</f>
        <v>78200000</v>
      </c>
      <c r="M64" s="209">
        <v>425900000</v>
      </c>
      <c r="N64" s="374">
        <f t="shared" ref="N64" si="28">(T64-M64)</f>
        <v>69200000</v>
      </c>
      <c r="O64" s="366">
        <v>421900000</v>
      </c>
      <c r="P64" s="100">
        <v>425900000</v>
      </c>
      <c r="Q64" s="101">
        <f t="shared" ref="Q64" si="29">(P64-K64)</f>
        <v>9000000</v>
      </c>
      <c r="R64" s="100">
        <f t="shared" ref="R64" si="30">(T64-O64)</f>
        <v>73200000</v>
      </c>
      <c r="S64" s="63">
        <v>4500000</v>
      </c>
      <c r="T64" s="166">
        <v>495100000</v>
      </c>
      <c r="U64" s="466" t="s">
        <v>99</v>
      </c>
      <c r="V64" s="529"/>
      <c r="W64" s="467"/>
      <c r="X64" s="625" t="s">
        <v>190</v>
      </c>
      <c r="Y64" s="621"/>
      <c r="Z64" s="624"/>
      <c r="AA64" s="632"/>
      <c r="AC64" s="134"/>
      <c r="AI64" s="482"/>
      <c r="AJ64" s="483"/>
      <c r="AL64" s="482"/>
      <c r="AN64" s="482"/>
      <c r="AP64" s="483"/>
    </row>
    <row r="65" spans="1:42" ht="32.5" hidden="1" customHeight="1" thickTop="1" thickBot="1" x14ac:dyDescent="0.4">
      <c r="A65" s="1"/>
      <c r="B65" s="465">
        <v>15</v>
      </c>
      <c r="C65" s="219" t="s">
        <v>83</v>
      </c>
      <c r="D65" s="526"/>
      <c r="E65" s="61" t="s">
        <v>20</v>
      </c>
      <c r="F65" s="61" t="s">
        <v>36</v>
      </c>
      <c r="G65" s="61" t="s">
        <v>30</v>
      </c>
      <c r="H65" s="61" t="s">
        <v>39</v>
      </c>
      <c r="I65" s="216">
        <v>1500</v>
      </c>
      <c r="J65" s="205" t="s">
        <v>56</v>
      </c>
      <c r="K65" s="209"/>
      <c r="L65" s="274"/>
      <c r="M65" s="209"/>
      <c r="N65" s="374"/>
      <c r="O65" s="366"/>
      <c r="P65" s="100"/>
      <c r="Q65" s="101"/>
      <c r="R65" s="100"/>
      <c r="S65" s="102">
        <v>4000000</v>
      </c>
      <c r="T65" s="186">
        <f>(393900000+S65)</f>
        <v>397900000</v>
      </c>
      <c r="U65" s="466"/>
      <c r="V65" s="524" t="s">
        <v>99</v>
      </c>
      <c r="W65" s="309" t="s">
        <v>150</v>
      </c>
      <c r="X65" s="467"/>
      <c r="Y65" s="513" t="s">
        <v>156</v>
      </c>
      <c r="Z65" s="485"/>
      <c r="AA65" s="629"/>
      <c r="AC65" s="134"/>
      <c r="AI65" s="482"/>
      <c r="AJ65" s="482"/>
      <c r="AL65" s="482"/>
      <c r="AN65" s="482"/>
      <c r="AP65" s="483"/>
    </row>
    <row r="66" spans="1:42" ht="67.5" hidden="1" customHeight="1" thickTop="1" thickBot="1" x14ac:dyDescent="0.4">
      <c r="A66" s="1"/>
      <c r="B66" s="464">
        <v>24</v>
      </c>
      <c r="C66" s="637"/>
      <c r="D66" s="636"/>
      <c r="E66" s="61" t="s">
        <v>20</v>
      </c>
      <c r="F66" s="480" t="s">
        <v>137</v>
      </c>
      <c r="G66" s="61" t="s">
        <v>79</v>
      </c>
      <c r="H66" s="61" t="s">
        <v>39</v>
      </c>
      <c r="I66" s="62">
        <v>1500</v>
      </c>
      <c r="J66" s="265" t="s">
        <v>56</v>
      </c>
      <c r="K66" s="165">
        <v>416900000</v>
      </c>
      <c r="L66" s="273">
        <f t="shared" si="12"/>
        <v>26500000</v>
      </c>
      <c r="M66" s="165">
        <v>425900000</v>
      </c>
      <c r="N66" s="370">
        <f t="shared" si="13"/>
        <v>17500000</v>
      </c>
      <c r="O66" s="365">
        <v>421900000</v>
      </c>
      <c r="P66" s="63">
        <v>425900000</v>
      </c>
      <c r="Q66" s="183">
        <f t="shared" si="14"/>
        <v>9000000</v>
      </c>
      <c r="R66" s="183">
        <f t="shared" si="15"/>
        <v>21500000</v>
      </c>
      <c r="S66" s="183">
        <v>4500000</v>
      </c>
      <c r="T66" s="182">
        <f>(425900000+8000000+S66+5000000)</f>
        <v>443400000</v>
      </c>
      <c r="U66" s="487" t="s">
        <v>99</v>
      </c>
      <c r="V66" s="528" t="s">
        <v>132</v>
      </c>
      <c r="W66" s="528" t="s">
        <v>172</v>
      </c>
      <c r="X66" s="615" t="s">
        <v>129</v>
      </c>
      <c r="Y66" s="492"/>
      <c r="Z66" s="693"/>
      <c r="AA66" s="703" t="s">
        <v>101</v>
      </c>
      <c r="AC66" s="134"/>
      <c r="AI66" s="482"/>
      <c r="AJ66" s="483"/>
      <c r="AL66" s="482"/>
      <c r="AN66" s="482"/>
      <c r="AP66" s="483"/>
    </row>
    <row r="67" spans="1:42" ht="53" hidden="1" customHeight="1" thickTop="1" x14ac:dyDescent="0.35">
      <c r="A67" s="1"/>
      <c r="B67" s="465">
        <v>25</v>
      </c>
      <c r="C67" s="636"/>
      <c r="D67" s="636"/>
      <c r="E67" s="61" t="s">
        <v>20</v>
      </c>
      <c r="F67" s="480" t="s">
        <v>138</v>
      </c>
      <c r="G67" s="61" t="s">
        <v>79</v>
      </c>
      <c r="H67" s="61" t="s">
        <v>39</v>
      </c>
      <c r="I67" s="62">
        <v>1500</v>
      </c>
      <c r="J67" s="265" t="s">
        <v>56</v>
      </c>
      <c r="K67" s="209"/>
      <c r="L67" s="274"/>
      <c r="M67" s="209"/>
      <c r="N67" s="374"/>
      <c r="O67" s="486"/>
      <c r="P67" s="100"/>
      <c r="Q67" s="101"/>
      <c r="R67" s="100"/>
      <c r="S67" s="63">
        <v>4500000</v>
      </c>
      <c r="T67" s="181">
        <f>(425900000+5500000+S67+5000000)</f>
        <v>440900000</v>
      </c>
      <c r="U67" s="466"/>
      <c r="V67" s="528" t="s">
        <v>132</v>
      </c>
      <c r="W67" s="467" t="s">
        <v>172</v>
      </c>
      <c r="X67" s="616" t="s">
        <v>129</v>
      </c>
      <c r="Y67" s="472"/>
      <c r="Z67" s="694"/>
      <c r="AA67" s="703"/>
      <c r="AC67" s="134"/>
      <c r="AI67" s="482"/>
      <c r="AJ67" s="483"/>
    </row>
    <row r="68" spans="1:42" ht="50" customHeight="1" thickTop="1" thickBot="1" x14ac:dyDescent="0.4">
      <c r="A68" s="1"/>
      <c r="B68" s="475">
        <v>15</v>
      </c>
      <c r="C68" s="711" t="s">
        <v>83</v>
      </c>
      <c r="D68" s="701" t="s">
        <v>161</v>
      </c>
      <c r="E68" s="61" t="s">
        <v>20</v>
      </c>
      <c r="F68" s="480" t="s">
        <v>139</v>
      </c>
      <c r="G68" s="61" t="s">
        <v>79</v>
      </c>
      <c r="H68" s="61" t="s">
        <v>39</v>
      </c>
      <c r="I68" s="62">
        <v>1500</v>
      </c>
      <c r="J68" s="265" t="s">
        <v>56</v>
      </c>
      <c r="K68" s="165"/>
      <c r="L68" s="273"/>
      <c r="M68" s="165"/>
      <c r="N68" s="371"/>
      <c r="O68" s="360"/>
      <c r="P68" s="63"/>
      <c r="Q68" s="622"/>
      <c r="R68" s="63"/>
      <c r="S68" s="63">
        <v>4500000</v>
      </c>
      <c r="T68" s="181">
        <f>(425900000+9500000+S68+5000000)</f>
        <v>444900000</v>
      </c>
      <c r="U68" s="466"/>
      <c r="V68" s="508" t="s">
        <v>132</v>
      </c>
      <c r="W68" s="508" t="s">
        <v>172</v>
      </c>
      <c r="X68" s="309" t="s">
        <v>129</v>
      </c>
      <c r="Y68" s="508"/>
      <c r="Z68" s="694"/>
      <c r="AA68" s="703"/>
      <c r="AC68" s="134"/>
      <c r="AI68" s="482"/>
      <c r="AJ68" s="483"/>
    </row>
    <row r="69" spans="1:42" ht="37.5" customHeight="1" thickTop="1" thickBot="1" x14ac:dyDescent="0.4">
      <c r="A69" s="1"/>
      <c r="B69" s="475">
        <v>16</v>
      </c>
      <c r="C69" s="701"/>
      <c r="D69" s="701"/>
      <c r="E69" s="61" t="s">
        <v>20</v>
      </c>
      <c r="F69" s="611" t="s">
        <v>38</v>
      </c>
      <c r="G69" s="61" t="s">
        <v>79</v>
      </c>
      <c r="H69" s="61" t="s">
        <v>39</v>
      </c>
      <c r="I69" s="62">
        <v>1500</v>
      </c>
      <c r="J69" s="265" t="s">
        <v>56</v>
      </c>
      <c r="K69" s="209">
        <v>416900000</v>
      </c>
      <c r="L69" s="274">
        <f t="shared" ref="L69" si="31">(T69-K69)</f>
        <v>18500000</v>
      </c>
      <c r="M69" s="209">
        <v>425900000</v>
      </c>
      <c r="N69" s="374">
        <f t="shared" ref="N69" si="32">(T69-M69)</f>
        <v>9500000</v>
      </c>
      <c r="O69" s="366">
        <v>421900000</v>
      </c>
      <c r="P69" s="100">
        <v>425900000</v>
      </c>
      <c r="Q69" s="101">
        <f t="shared" ref="Q69" si="33">(P69-K69)</f>
        <v>9000000</v>
      </c>
      <c r="R69" s="100">
        <f t="shared" ref="R69" si="34">(T69-O69)</f>
        <v>13500000</v>
      </c>
      <c r="S69" s="63">
        <v>4500000</v>
      </c>
      <c r="T69" s="209">
        <f>(425900000+S69+5000000)</f>
        <v>435400000</v>
      </c>
      <c r="U69" s="466" t="s">
        <v>99</v>
      </c>
      <c r="V69" s="529"/>
      <c r="W69" s="617"/>
      <c r="X69" s="534" t="s">
        <v>96</v>
      </c>
      <c r="Y69" s="525"/>
      <c r="Z69" s="695"/>
      <c r="AA69" s="703"/>
      <c r="AC69" s="134"/>
      <c r="AI69" s="482"/>
      <c r="AJ69" s="483"/>
      <c r="AL69" s="482"/>
      <c r="AN69" s="482"/>
      <c r="AP69" s="483"/>
    </row>
    <row r="70" spans="1:42" ht="32.5" customHeight="1" thickBot="1" x14ac:dyDescent="0.4">
      <c r="A70" s="1"/>
      <c r="B70" s="465">
        <v>17</v>
      </c>
      <c r="C70" s="712"/>
      <c r="D70" s="701"/>
      <c r="E70" s="215" t="s">
        <v>20</v>
      </c>
      <c r="F70" s="638" t="s">
        <v>36</v>
      </c>
      <c r="G70" s="215" t="s">
        <v>30</v>
      </c>
      <c r="H70" s="215" t="s">
        <v>39</v>
      </c>
      <c r="I70" s="216">
        <v>1500</v>
      </c>
      <c r="J70" s="205" t="s">
        <v>56</v>
      </c>
      <c r="K70" s="209"/>
      <c r="L70" s="274"/>
      <c r="M70" s="209"/>
      <c r="N70" s="374"/>
      <c r="O70" s="366"/>
      <c r="P70" s="100"/>
      <c r="Q70" s="101"/>
      <c r="R70" s="100"/>
      <c r="S70" s="102">
        <v>4000000</v>
      </c>
      <c r="T70" s="166">
        <f>(393900000+S70+5000000)</f>
        <v>402900000</v>
      </c>
      <c r="U70" s="466"/>
      <c r="V70" s="530"/>
      <c r="W70" s="618"/>
      <c r="X70" s="614" t="s">
        <v>96</v>
      </c>
      <c r="Y70" s="531"/>
      <c r="Z70" s="695"/>
      <c r="AA70" s="703"/>
      <c r="AC70" s="134"/>
      <c r="AI70" s="482"/>
      <c r="AJ70" s="482"/>
      <c r="AL70" s="482"/>
      <c r="AN70" s="482"/>
      <c r="AP70" s="483"/>
    </row>
    <row r="71" spans="1:42" ht="8.5" hidden="1" customHeight="1" thickTop="1" thickBot="1" x14ac:dyDescent="0.4">
      <c r="A71" s="1"/>
      <c r="B71" s="465">
        <v>15</v>
      </c>
      <c r="C71" s="468" t="s">
        <v>83</v>
      </c>
      <c r="D71" s="527"/>
      <c r="E71" s="215" t="s">
        <v>20</v>
      </c>
      <c r="F71" s="476" t="s">
        <v>134</v>
      </c>
      <c r="G71" s="215" t="s">
        <v>30</v>
      </c>
      <c r="H71" s="215" t="s">
        <v>39</v>
      </c>
      <c r="I71" s="216">
        <v>1500</v>
      </c>
      <c r="J71" s="205" t="s">
        <v>56</v>
      </c>
      <c r="K71" s="209"/>
      <c r="L71" s="274"/>
      <c r="M71" s="209"/>
      <c r="N71" s="374"/>
      <c r="O71" s="366"/>
      <c r="P71" s="100"/>
      <c r="Q71" s="101"/>
      <c r="R71" s="100"/>
      <c r="S71" s="100" t="e">
        <f>#REF!</f>
        <v>#REF!</v>
      </c>
      <c r="T71" s="182" t="e">
        <f>(432000000+S71)</f>
        <v>#REF!</v>
      </c>
      <c r="U71" s="466"/>
      <c r="V71" s="212" t="s">
        <v>135</v>
      </c>
      <c r="W71" s="308"/>
      <c r="X71" s="467"/>
      <c r="Y71" s="212"/>
      <c r="Z71" s="695"/>
      <c r="AA71" s="629"/>
      <c r="AC71" s="134"/>
    </row>
    <row r="72" spans="1:42" ht="22.5" hidden="1" customHeight="1" thickTop="1" thickBot="1" x14ac:dyDescent="0.4">
      <c r="A72" s="1"/>
      <c r="B72" s="250"/>
      <c r="C72" s="500"/>
      <c r="D72" s="251"/>
      <c r="E72" s="252"/>
      <c r="F72" s="252"/>
      <c r="G72" s="252"/>
      <c r="H72" s="252"/>
      <c r="I72" s="253"/>
      <c r="J72" s="254"/>
      <c r="K72" s="255"/>
      <c r="L72" s="255"/>
      <c r="M72" s="255"/>
      <c r="N72" s="293"/>
      <c r="O72" s="364"/>
      <c r="P72" s="256"/>
      <c r="Q72" s="257"/>
      <c r="R72" s="256"/>
      <c r="S72" s="256"/>
      <c r="T72" s="255"/>
      <c r="U72" s="258"/>
      <c r="V72" s="260"/>
      <c r="W72" s="271"/>
      <c r="X72" s="593"/>
      <c r="Y72" s="593"/>
      <c r="Z72" s="593"/>
      <c r="AA72" s="269"/>
    </row>
    <row r="73" spans="1:42" ht="23.5" hidden="1" customHeight="1" thickTop="1" x14ac:dyDescent="0.35">
      <c r="A73" s="1"/>
      <c r="B73" s="80">
        <v>28</v>
      </c>
      <c r="C73" s="246" t="s">
        <v>81</v>
      </c>
      <c r="D73" s="666" t="s">
        <v>145</v>
      </c>
      <c r="E73" s="247" t="s">
        <v>20</v>
      </c>
      <c r="F73" s="247" t="s">
        <v>45</v>
      </c>
      <c r="G73" s="247" t="s">
        <v>41</v>
      </c>
      <c r="H73" s="247" t="s">
        <v>32</v>
      </c>
      <c r="I73" s="247">
        <v>2442</v>
      </c>
      <c r="J73" s="248" t="s">
        <v>46</v>
      </c>
      <c r="K73" s="249">
        <v>759000000</v>
      </c>
      <c r="L73" s="249">
        <f t="shared" si="12"/>
        <v>11000000</v>
      </c>
      <c r="M73" s="249">
        <v>763000000</v>
      </c>
      <c r="N73" s="375">
        <f>(T73-M73)</f>
        <v>7000000</v>
      </c>
      <c r="O73" s="367">
        <v>759000000</v>
      </c>
      <c r="P73" s="249">
        <f>758000000+5000000</f>
        <v>763000000</v>
      </c>
      <c r="Q73" s="236">
        <f t="shared" si="14"/>
        <v>4000000</v>
      </c>
      <c r="R73" s="236">
        <f t="shared" si="15"/>
        <v>11000000</v>
      </c>
      <c r="S73" s="236">
        <v>7000000</v>
      </c>
      <c r="T73" s="235">
        <f>(763000000+S73)</f>
        <v>770000000</v>
      </c>
      <c r="U73" s="231" t="s">
        <v>96</v>
      </c>
      <c r="V73" s="214" t="s">
        <v>104</v>
      </c>
      <c r="W73" s="687"/>
      <c r="X73" s="487"/>
      <c r="Y73" s="515"/>
      <c r="Z73" s="451"/>
      <c r="AA73" s="641" t="s">
        <v>101</v>
      </c>
      <c r="AP73" s="4"/>
    </row>
    <row r="74" spans="1:42" ht="23.5" hidden="1" customHeight="1" thickBot="1" x14ac:dyDescent="0.4">
      <c r="A74" s="1"/>
      <c r="B74" s="80">
        <v>29</v>
      </c>
      <c r="C74" s="81" t="s">
        <v>2</v>
      </c>
      <c r="D74" s="667"/>
      <c r="E74" s="82" t="s">
        <v>20</v>
      </c>
      <c r="F74" s="82" t="s">
        <v>45</v>
      </c>
      <c r="G74" s="82" t="s">
        <v>30</v>
      </c>
      <c r="H74" s="82" t="s">
        <v>32</v>
      </c>
      <c r="I74" s="82">
        <v>2442</v>
      </c>
      <c r="J74" s="151" t="s">
        <v>46</v>
      </c>
      <c r="K74" s="167">
        <v>709000000</v>
      </c>
      <c r="L74" s="167">
        <f t="shared" si="12"/>
        <v>6500000</v>
      </c>
      <c r="M74" s="167">
        <v>709000000</v>
      </c>
      <c r="N74" s="376">
        <f t="shared" ref="N74:N79" si="35">(T74-M74)</f>
        <v>6500000</v>
      </c>
      <c r="O74" s="368">
        <v>701000000</v>
      </c>
      <c r="P74" s="167">
        <f>703000000+5000000</f>
        <v>708000000</v>
      </c>
      <c r="Q74" s="83">
        <f t="shared" si="14"/>
        <v>-1000000</v>
      </c>
      <c r="R74" s="83">
        <f t="shared" si="15"/>
        <v>14500000</v>
      </c>
      <c r="S74" s="83">
        <v>6500000</v>
      </c>
      <c r="T74" s="167">
        <f>(709000000+S74)</f>
        <v>715500000</v>
      </c>
      <c r="U74" s="232" t="s">
        <v>96</v>
      </c>
      <c r="V74" s="514"/>
      <c r="W74" s="688"/>
      <c r="X74" s="594"/>
      <c r="Y74" s="516"/>
      <c r="Z74" s="453"/>
      <c r="AA74" s="642"/>
      <c r="AN74" s="484"/>
      <c r="AP74" s="484"/>
    </row>
    <row r="75" spans="1:42" ht="23.5" hidden="1" customHeight="1" thickBot="1" x14ac:dyDescent="0.4">
      <c r="A75" s="1"/>
      <c r="B75" s="80">
        <v>30</v>
      </c>
      <c r="C75" s="81" t="s">
        <v>88</v>
      </c>
      <c r="D75" s="667"/>
      <c r="E75" s="82" t="s">
        <v>20</v>
      </c>
      <c r="F75" s="82" t="s">
        <v>94</v>
      </c>
      <c r="G75" s="82" t="s">
        <v>30</v>
      </c>
      <c r="H75" s="82" t="s">
        <v>32</v>
      </c>
      <c r="I75" s="82">
        <v>2442</v>
      </c>
      <c r="J75" s="151" t="s">
        <v>46</v>
      </c>
      <c r="K75" s="167">
        <v>680000000</v>
      </c>
      <c r="L75" s="167">
        <f t="shared" si="12"/>
        <v>6000000</v>
      </c>
      <c r="M75" s="167">
        <v>680000000</v>
      </c>
      <c r="N75" s="376">
        <f t="shared" si="35"/>
        <v>6000000</v>
      </c>
      <c r="O75" s="368">
        <v>671500000</v>
      </c>
      <c r="P75" s="167"/>
      <c r="Q75" s="83"/>
      <c r="R75" s="83">
        <f>(T75-O75)</f>
        <v>14500000</v>
      </c>
      <c r="S75" s="83">
        <v>6000000</v>
      </c>
      <c r="T75" s="167">
        <f>(680000000+S75)</f>
        <v>686000000</v>
      </c>
      <c r="U75" s="232" t="s">
        <v>99</v>
      </c>
      <c r="V75" s="458" t="s">
        <v>99</v>
      </c>
      <c r="W75" s="688"/>
      <c r="X75" s="594" t="s">
        <v>99</v>
      </c>
      <c r="Y75" s="516"/>
      <c r="Z75" s="459"/>
      <c r="AA75" s="642"/>
    </row>
    <row r="76" spans="1:42" ht="23.5" hidden="1" customHeight="1" thickBot="1" x14ac:dyDescent="0.4">
      <c r="A76" s="1"/>
      <c r="B76" s="80">
        <v>31</v>
      </c>
      <c r="C76" s="81" t="s">
        <v>11</v>
      </c>
      <c r="D76" s="667"/>
      <c r="E76" s="82" t="s">
        <v>20</v>
      </c>
      <c r="F76" s="82" t="s">
        <v>42</v>
      </c>
      <c r="G76" s="82" t="s">
        <v>30</v>
      </c>
      <c r="H76" s="82" t="s">
        <v>32</v>
      </c>
      <c r="I76" s="82">
        <v>2442</v>
      </c>
      <c r="J76" s="151" t="s">
        <v>46</v>
      </c>
      <c r="K76" s="167">
        <v>654000000</v>
      </c>
      <c r="L76" s="167">
        <f t="shared" si="12"/>
        <v>10000000</v>
      </c>
      <c r="M76" s="167">
        <v>658000000</v>
      </c>
      <c r="N76" s="376">
        <f t="shared" si="35"/>
        <v>6000000</v>
      </c>
      <c r="O76" s="368">
        <v>648500000</v>
      </c>
      <c r="P76" s="167">
        <f>653000000+5000000</f>
        <v>658000000</v>
      </c>
      <c r="Q76" s="83">
        <f t="shared" si="14"/>
        <v>4000000</v>
      </c>
      <c r="R76" s="83">
        <f t="shared" si="15"/>
        <v>15500000</v>
      </c>
      <c r="S76" s="83">
        <v>6000000</v>
      </c>
      <c r="T76" s="167">
        <f>(658000000+S76)</f>
        <v>664000000</v>
      </c>
      <c r="U76" s="232" t="s">
        <v>99</v>
      </c>
      <c r="V76" s="272" t="s">
        <v>104</v>
      </c>
      <c r="W76" s="688"/>
      <c r="X76" s="594" t="s">
        <v>99</v>
      </c>
      <c r="Y76" s="517"/>
      <c r="Z76" s="453"/>
      <c r="AA76" s="642"/>
    </row>
    <row r="77" spans="1:42" ht="23.5" hidden="1" customHeight="1" thickTop="1" x14ac:dyDescent="0.35">
      <c r="A77" s="1"/>
      <c r="B77" s="80">
        <v>18</v>
      </c>
      <c r="C77" s="81" t="s">
        <v>4</v>
      </c>
      <c r="D77" s="456"/>
      <c r="E77" s="82" t="s">
        <v>20</v>
      </c>
      <c r="F77" s="82" t="s">
        <v>43</v>
      </c>
      <c r="G77" s="82" t="s">
        <v>30</v>
      </c>
      <c r="H77" s="82" t="s">
        <v>32</v>
      </c>
      <c r="I77" s="82">
        <v>2477</v>
      </c>
      <c r="J77" s="151" t="s">
        <v>47</v>
      </c>
      <c r="K77" s="167">
        <v>608000000</v>
      </c>
      <c r="L77" s="167">
        <f t="shared" si="12"/>
        <v>5000000</v>
      </c>
      <c r="M77" s="167">
        <v>613000000</v>
      </c>
      <c r="N77" s="376">
        <f t="shared" si="35"/>
        <v>0</v>
      </c>
      <c r="O77" s="368">
        <v>603000000</v>
      </c>
      <c r="P77" s="167">
        <f>608000000+5000000</f>
        <v>613000000</v>
      </c>
      <c r="Q77" s="83">
        <f t="shared" si="14"/>
        <v>5000000</v>
      </c>
      <c r="R77" s="83">
        <f t="shared" si="15"/>
        <v>10000000</v>
      </c>
      <c r="S77" s="83"/>
      <c r="T77" s="167">
        <f>608000000+5000000</f>
        <v>613000000</v>
      </c>
      <c r="U77" s="232" t="s">
        <v>96</v>
      </c>
      <c r="V77" s="272" t="s">
        <v>106</v>
      </c>
      <c r="W77" s="688"/>
      <c r="X77" s="594" t="s">
        <v>129</v>
      </c>
      <c r="Y77" s="452"/>
      <c r="Z77" s="453"/>
      <c r="AA77" s="642"/>
    </row>
    <row r="78" spans="1:42" ht="23.5" hidden="1" customHeight="1" x14ac:dyDescent="0.35">
      <c r="A78" s="1"/>
      <c r="B78" s="80">
        <v>19</v>
      </c>
      <c r="C78" s="81" t="s">
        <v>3</v>
      </c>
      <c r="D78" s="456"/>
      <c r="E78" s="82" t="s">
        <v>20</v>
      </c>
      <c r="F78" s="82" t="s">
        <v>43</v>
      </c>
      <c r="G78" s="82" t="s">
        <v>30</v>
      </c>
      <c r="H78" s="82" t="s">
        <v>31</v>
      </c>
      <c r="I78" s="82">
        <v>2477</v>
      </c>
      <c r="J78" s="151" t="s">
        <v>47</v>
      </c>
      <c r="K78" s="167">
        <v>596000000</v>
      </c>
      <c r="L78" s="167">
        <f t="shared" si="12"/>
        <v>5000000</v>
      </c>
      <c r="M78" s="167">
        <v>601000000</v>
      </c>
      <c r="N78" s="376">
        <f t="shared" si="35"/>
        <v>0</v>
      </c>
      <c r="O78" s="368">
        <v>591000000</v>
      </c>
      <c r="P78" s="167">
        <f>596000000+5000000</f>
        <v>601000000</v>
      </c>
      <c r="Q78" s="83">
        <f t="shared" si="14"/>
        <v>5000000</v>
      </c>
      <c r="R78" s="83">
        <f t="shared" si="15"/>
        <v>10000000</v>
      </c>
      <c r="S78" s="83"/>
      <c r="T78" s="167">
        <f>596000000+5000000</f>
        <v>601000000</v>
      </c>
      <c r="U78" s="232" t="s">
        <v>96</v>
      </c>
      <c r="V78" s="272" t="s">
        <v>106</v>
      </c>
      <c r="W78" s="688"/>
      <c r="X78" s="594" t="s">
        <v>129</v>
      </c>
      <c r="Y78" s="452"/>
      <c r="Z78" s="453"/>
      <c r="AA78" s="642"/>
    </row>
    <row r="79" spans="1:42" ht="23.5" hidden="1" customHeight="1" thickBot="1" x14ac:dyDescent="0.4">
      <c r="A79" s="1"/>
      <c r="B79" s="84">
        <v>20</v>
      </c>
      <c r="C79" s="85" t="s">
        <v>1</v>
      </c>
      <c r="D79" s="457"/>
      <c r="E79" s="86" t="s">
        <v>20</v>
      </c>
      <c r="F79" s="86" t="s">
        <v>44</v>
      </c>
      <c r="G79" s="86" t="s">
        <v>41</v>
      </c>
      <c r="H79" s="86" t="s">
        <v>31</v>
      </c>
      <c r="I79" s="86">
        <v>2477</v>
      </c>
      <c r="J79" s="152" t="s">
        <v>47</v>
      </c>
      <c r="K79" s="168">
        <v>605000000</v>
      </c>
      <c r="L79" s="168">
        <f t="shared" si="12"/>
        <v>8000000</v>
      </c>
      <c r="M79" s="168">
        <v>613000000</v>
      </c>
      <c r="N79" s="377">
        <f t="shared" si="35"/>
        <v>0</v>
      </c>
      <c r="O79" s="369">
        <v>603000000</v>
      </c>
      <c r="P79" s="168">
        <f>608000000+5000000</f>
        <v>613000000</v>
      </c>
      <c r="Q79" s="87">
        <f t="shared" si="14"/>
        <v>8000000</v>
      </c>
      <c r="R79" s="87">
        <f t="shared" si="15"/>
        <v>10000000</v>
      </c>
      <c r="S79" s="87"/>
      <c r="T79" s="199">
        <f>608000000+5000000</f>
        <v>613000000</v>
      </c>
      <c r="U79" s="233" t="s">
        <v>96</v>
      </c>
      <c r="V79" s="230" t="s">
        <v>106</v>
      </c>
      <c r="W79" s="689"/>
      <c r="X79" s="595" t="s">
        <v>129</v>
      </c>
      <c r="Y79" s="454"/>
      <c r="Z79" s="455"/>
      <c r="AA79" s="643"/>
    </row>
    <row r="80" spans="1:42" ht="26.5" customHeight="1" thickTop="1" thickBot="1" x14ac:dyDescent="0.4">
      <c r="A80" s="1"/>
      <c r="B80" s="250"/>
      <c r="C80" s="500" t="s">
        <v>146</v>
      </c>
      <c r="D80" s="279"/>
      <c r="E80" s="252"/>
      <c r="F80" s="252"/>
      <c r="G80" s="252"/>
      <c r="H80" s="252"/>
      <c r="I80" s="252"/>
      <c r="J80" s="254"/>
      <c r="K80" s="277"/>
      <c r="L80" s="277"/>
      <c r="M80" s="277"/>
      <c r="N80" s="297"/>
      <c r="O80" s="364"/>
      <c r="P80" s="267"/>
      <c r="Q80" s="256"/>
      <c r="R80" s="256"/>
      <c r="S80" s="256"/>
      <c r="T80" s="277"/>
      <c r="U80" s="635" t="s">
        <v>98</v>
      </c>
      <c r="V80" s="593" t="s">
        <v>105</v>
      </c>
      <c r="W80" s="493" t="s">
        <v>144</v>
      </c>
      <c r="X80" s="593" t="s">
        <v>93</v>
      </c>
      <c r="Y80" s="593"/>
      <c r="Z80" s="593"/>
      <c r="AA80" s="297"/>
    </row>
    <row r="81" spans="1:30" ht="26.5" customHeight="1" thickTop="1" x14ac:dyDescent="0.35">
      <c r="A81" s="1"/>
      <c r="B81" s="311">
        <v>18</v>
      </c>
      <c r="C81" s="312" t="s">
        <v>122</v>
      </c>
      <c r="D81" s="660" t="s">
        <v>192</v>
      </c>
      <c r="E81" s="313" t="s">
        <v>20</v>
      </c>
      <c r="F81" s="313" t="s">
        <v>45</v>
      </c>
      <c r="G81" s="313" t="s">
        <v>41</v>
      </c>
      <c r="H81" s="313" t="s">
        <v>32</v>
      </c>
      <c r="I81" s="313">
        <v>2442</v>
      </c>
      <c r="J81" s="313" t="s">
        <v>46</v>
      </c>
      <c r="K81" s="314">
        <v>764000000</v>
      </c>
      <c r="L81" s="314">
        <f>(T81-K81)</f>
        <v>30000000</v>
      </c>
      <c r="M81" s="314">
        <v>781100000</v>
      </c>
      <c r="N81" s="315">
        <f>(T81-M81)</f>
        <v>12900000</v>
      </c>
      <c r="O81" s="315">
        <v>780000000</v>
      </c>
      <c r="P81" s="315">
        <f>758000000+5000000</f>
        <v>763000000</v>
      </c>
      <c r="Q81" s="316">
        <f t="shared" ref="Q81:Q82" si="36">(P81-K81)</f>
        <v>-1000000</v>
      </c>
      <c r="R81" s="316">
        <f t="shared" ref="R81:R82" si="37">(T81-O81)</f>
        <v>14000000</v>
      </c>
      <c r="S81" s="316">
        <v>7000000</v>
      </c>
      <c r="T81" s="432">
        <f>(787000000+S81)</f>
        <v>794000000</v>
      </c>
      <c r="U81" s="498"/>
      <c r="V81" s="489" t="s">
        <v>133</v>
      </c>
      <c r="W81" s="346" t="s">
        <v>179</v>
      </c>
      <c r="X81" s="489" t="s">
        <v>136</v>
      </c>
      <c r="Y81" s="518"/>
      <c r="Z81" s="489"/>
      <c r="AA81" s="681" t="s">
        <v>101</v>
      </c>
    </row>
    <row r="82" spans="1:30" ht="26.5" customHeight="1" x14ac:dyDescent="0.35">
      <c r="A82" s="1"/>
      <c r="B82" s="317">
        <v>19</v>
      </c>
      <c r="C82" s="318" t="s">
        <v>123</v>
      </c>
      <c r="D82" s="661"/>
      <c r="E82" s="319" t="s">
        <v>20</v>
      </c>
      <c r="F82" s="319" t="s">
        <v>45</v>
      </c>
      <c r="G82" s="319" t="s">
        <v>30</v>
      </c>
      <c r="H82" s="319" t="s">
        <v>32</v>
      </c>
      <c r="I82" s="319">
        <v>2442</v>
      </c>
      <c r="J82" s="319" t="s">
        <v>46</v>
      </c>
      <c r="K82" s="249">
        <v>705000000</v>
      </c>
      <c r="L82" s="249">
        <f t="shared" ref="L82:L93" si="38">(T82-K82)</f>
        <v>29500000</v>
      </c>
      <c r="M82" s="249">
        <v>726500000</v>
      </c>
      <c r="N82" s="320">
        <f t="shared" ref="N82:N86" si="39">(T82-M82)</f>
        <v>8000000</v>
      </c>
      <c r="O82" s="320">
        <v>721500000</v>
      </c>
      <c r="P82" s="320">
        <v>709000000</v>
      </c>
      <c r="Q82" s="321">
        <f t="shared" si="36"/>
        <v>4000000</v>
      </c>
      <c r="R82" s="321">
        <f t="shared" si="37"/>
        <v>13000000</v>
      </c>
      <c r="S82" s="321">
        <v>6500000</v>
      </c>
      <c r="T82" s="433">
        <f>(728000000+S82)</f>
        <v>734500000</v>
      </c>
      <c r="U82" s="466"/>
      <c r="V82" s="490" t="s">
        <v>133</v>
      </c>
      <c r="W82" s="347" t="s">
        <v>179</v>
      </c>
      <c r="X82" s="490" t="s">
        <v>136</v>
      </c>
      <c r="Y82" s="490"/>
      <c r="Z82" s="490"/>
      <c r="AA82" s="682"/>
    </row>
    <row r="83" spans="1:30" ht="26.5" customHeight="1" x14ac:dyDescent="0.35">
      <c r="A83" s="1"/>
      <c r="B83" s="322">
        <v>20</v>
      </c>
      <c r="C83" s="323" t="s">
        <v>124</v>
      </c>
      <c r="D83" s="661"/>
      <c r="E83" s="324" t="s">
        <v>20</v>
      </c>
      <c r="F83" s="324" t="s">
        <v>42</v>
      </c>
      <c r="G83" s="324" t="s">
        <v>30</v>
      </c>
      <c r="H83" s="324" t="s">
        <v>32</v>
      </c>
      <c r="I83" s="324">
        <v>2442</v>
      </c>
      <c r="J83" s="324" t="s">
        <v>46</v>
      </c>
      <c r="K83" s="167">
        <v>657000000</v>
      </c>
      <c r="L83" s="167">
        <f t="shared" si="38"/>
        <v>23000000</v>
      </c>
      <c r="M83" s="167">
        <v>672500000</v>
      </c>
      <c r="N83" s="325">
        <f t="shared" si="39"/>
        <v>7500000</v>
      </c>
      <c r="O83" s="325">
        <v>667000000</v>
      </c>
      <c r="P83" s="325">
        <f>653000000+5000000</f>
        <v>658000000</v>
      </c>
      <c r="Q83" s="83">
        <f t="shared" ref="Q83:Q93" si="40">(P83-K83)</f>
        <v>1000000</v>
      </c>
      <c r="R83" s="83">
        <f t="shared" ref="R83:R93" si="41">(T83-O83)</f>
        <v>13000000</v>
      </c>
      <c r="S83" s="83">
        <v>6000000</v>
      </c>
      <c r="T83" s="421">
        <f>(674000000+S83)</f>
        <v>680000000</v>
      </c>
      <c r="U83" s="466"/>
      <c r="V83" s="490" t="s">
        <v>172</v>
      </c>
      <c r="W83" s="348" t="s">
        <v>179</v>
      </c>
      <c r="X83" s="490" t="s">
        <v>136</v>
      </c>
      <c r="Y83" s="490"/>
      <c r="Z83" s="490"/>
      <c r="AA83" s="682"/>
    </row>
    <row r="84" spans="1:30" ht="26.5" customHeight="1" x14ac:dyDescent="0.35">
      <c r="A84" s="1"/>
      <c r="B84" s="322">
        <v>21</v>
      </c>
      <c r="C84" s="323" t="s">
        <v>125</v>
      </c>
      <c r="D84" s="661"/>
      <c r="E84" s="324" t="s">
        <v>20</v>
      </c>
      <c r="F84" s="324" t="s">
        <v>43</v>
      </c>
      <c r="G84" s="324" t="s">
        <v>30</v>
      </c>
      <c r="H84" s="324" t="s">
        <v>32</v>
      </c>
      <c r="I84" s="324">
        <v>2477</v>
      </c>
      <c r="J84" s="324" t="s">
        <v>47</v>
      </c>
      <c r="K84" s="167">
        <v>602000000</v>
      </c>
      <c r="L84" s="167">
        <f t="shared" si="38"/>
        <v>28500000</v>
      </c>
      <c r="M84" s="167">
        <v>619000000</v>
      </c>
      <c r="N84" s="325">
        <f t="shared" si="39"/>
        <v>11500000</v>
      </c>
      <c r="O84" s="325">
        <v>618000000</v>
      </c>
      <c r="P84" s="325">
        <f>608000000+5000000</f>
        <v>613000000</v>
      </c>
      <c r="Q84" s="83">
        <f t="shared" si="40"/>
        <v>11000000</v>
      </c>
      <c r="R84" s="83">
        <f t="shared" si="41"/>
        <v>12500000</v>
      </c>
      <c r="S84" s="83">
        <v>5500000</v>
      </c>
      <c r="T84" s="421">
        <f>(625000000+S84)</f>
        <v>630500000</v>
      </c>
      <c r="U84" s="466"/>
      <c r="V84" s="490" t="s">
        <v>133</v>
      </c>
      <c r="W84" s="348" t="s">
        <v>179</v>
      </c>
      <c r="X84" s="490" t="s">
        <v>136</v>
      </c>
      <c r="Y84" s="490"/>
      <c r="Z84" s="490"/>
      <c r="AA84" s="682"/>
    </row>
    <row r="85" spans="1:30" ht="26.5" customHeight="1" x14ac:dyDescent="0.35">
      <c r="A85" s="1"/>
      <c r="B85" s="322">
        <v>22</v>
      </c>
      <c r="C85" s="323" t="s">
        <v>126</v>
      </c>
      <c r="D85" s="661"/>
      <c r="E85" s="324" t="s">
        <v>20</v>
      </c>
      <c r="F85" s="324" t="s">
        <v>43</v>
      </c>
      <c r="G85" s="324" t="s">
        <v>30</v>
      </c>
      <c r="H85" s="324" t="s">
        <v>31</v>
      </c>
      <c r="I85" s="324">
        <v>2477</v>
      </c>
      <c r="J85" s="324" t="s">
        <v>47</v>
      </c>
      <c r="K85" s="167">
        <v>588000000</v>
      </c>
      <c r="L85" s="167">
        <f t="shared" si="38"/>
        <v>30500000</v>
      </c>
      <c r="M85" s="167">
        <v>607000000</v>
      </c>
      <c r="N85" s="325">
        <f t="shared" si="39"/>
        <v>11500000</v>
      </c>
      <c r="O85" s="325">
        <v>606000000</v>
      </c>
      <c r="P85" s="325">
        <f>596000000+5000000</f>
        <v>601000000</v>
      </c>
      <c r="Q85" s="83">
        <f t="shared" si="40"/>
        <v>13000000</v>
      </c>
      <c r="R85" s="83">
        <f t="shared" si="41"/>
        <v>12500000</v>
      </c>
      <c r="S85" s="83">
        <v>5500000</v>
      </c>
      <c r="T85" s="421">
        <f>(613000000+S85)</f>
        <v>618500000</v>
      </c>
      <c r="U85" s="466"/>
      <c r="V85" s="490" t="s">
        <v>133</v>
      </c>
      <c r="W85" s="348" t="s">
        <v>179</v>
      </c>
      <c r="X85" s="490" t="s">
        <v>136</v>
      </c>
      <c r="Y85" s="490"/>
      <c r="Z85" s="490"/>
      <c r="AA85" s="682"/>
    </row>
    <row r="86" spans="1:30" ht="26.5" customHeight="1" thickBot="1" x14ac:dyDescent="0.4">
      <c r="A86" s="1"/>
      <c r="B86" s="326">
        <v>23</v>
      </c>
      <c r="C86" s="327" t="s">
        <v>127</v>
      </c>
      <c r="D86" s="662"/>
      <c r="E86" s="328" t="s">
        <v>20</v>
      </c>
      <c r="F86" s="328" t="s">
        <v>44</v>
      </c>
      <c r="G86" s="328" t="s">
        <v>41</v>
      </c>
      <c r="H86" s="328" t="s">
        <v>31</v>
      </c>
      <c r="I86" s="328">
        <v>2477</v>
      </c>
      <c r="J86" s="328" t="s">
        <v>47</v>
      </c>
      <c r="K86" s="199">
        <v>606000000</v>
      </c>
      <c r="L86" s="199">
        <f t="shared" si="38"/>
        <v>18500000</v>
      </c>
      <c r="M86" s="199">
        <v>619000000</v>
      </c>
      <c r="N86" s="329">
        <f t="shared" si="39"/>
        <v>5500000</v>
      </c>
      <c r="O86" s="329">
        <v>612000000</v>
      </c>
      <c r="P86" s="329">
        <f>608000000+5000000</f>
        <v>613000000</v>
      </c>
      <c r="Q86" s="87">
        <f t="shared" si="40"/>
        <v>7000000</v>
      </c>
      <c r="R86" s="87">
        <f t="shared" si="41"/>
        <v>12500000</v>
      </c>
      <c r="S86" s="87">
        <v>5500000</v>
      </c>
      <c r="T86" s="434">
        <f>(619000000+S86)</f>
        <v>624500000</v>
      </c>
      <c r="U86" s="499"/>
      <c r="V86" s="491" t="s">
        <v>133</v>
      </c>
      <c r="W86" s="349" t="s">
        <v>179</v>
      </c>
      <c r="X86" s="491" t="s">
        <v>136</v>
      </c>
      <c r="Y86" s="519"/>
      <c r="Z86" s="491"/>
      <c r="AA86" s="683"/>
    </row>
    <row r="87" spans="1:30" ht="26.5" customHeight="1" thickTop="1" thickBot="1" x14ac:dyDescent="0.4">
      <c r="A87" s="1"/>
      <c r="B87" s="285"/>
      <c r="C87" s="501" t="s">
        <v>147</v>
      </c>
      <c r="D87" s="286"/>
      <c r="E87" s="287"/>
      <c r="F87" s="287"/>
      <c r="G87" s="287"/>
      <c r="H87" s="287"/>
      <c r="I87" s="287"/>
      <c r="J87" s="287"/>
      <c r="K87" s="288"/>
      <c r="L87" s="288"/>
      <c r="M87" s="288"/>
      <c r="N87" s="289"/>
      <c r="O87" s="290"/>
      <c r="P87" s="291"/>
      <c r="Q87" s="292"/>
      <c r="R87" s="292"/>
      <c r="S87" s="292"/>
      <c r="T87" s="288"/>
      <c r="U87" s="634"/>
      <c r="V87" s="593"/>
      <c r="W87" s="260" t="s">
        <v>144</v>
      </c>
      <c r="X87" s="633"/>
      <c r="Y87" s="633"/>
      <c r="Z87" s="633"/>
      <c r="AA87" s="297"/>
    </row>
    <row r="88" spans="1:30" ht="26.5" customHeight="1" thickTop="1" x14ac:dyDescent="0.35">
      <c r="A88" s="1"/>
      <c r="B88" s="330">
        <v>24</v>
      </c>
      <c r="C88" s="331" t="s">
        <v>5</v>
      </c>
      <c r="D88" s="663" t="s">
        <v>157</v>
      </c>
      <c r="E88" s="445" t="s">
        <v>71</v>
      </c>
      <c r="F88" s="333" t="s">
        <v>48</v>
      </c>
      <c r="G88" s="333" t="s">
        <v>41</v>
      </c>
      <c r="H88" s="333" t="s">
        <v>32</v>
      </c>
      <c r="I88" s="333">
        <v>2477</v>
      </c>
      <c r="J88" s="332" t="s">
        <v>46</v>
      </c>
      <c r="K88" s="334">
        <v>540000000</v>
      </c>
      <c r="L88" s="334">
        <f t="shared" si="38"/>
        <v>89500000</v>
      </c>
      <c r="M88" s="334">
        <v>608100000</v>
      </c>
      <c r="N88" s="335">
        <f>(T88-M88)</f>
        <v>21400000</v>
      </c>
      <c r="O88" s="335">
        <v>613500000</v>
      </c>
      <c r="P88" s="335">
        <f>598500000+5000000+5000000</f>
        <v>608500000</v>
      </c>
      <c r="Q88" s="336">
        <f t="shared" si="40"/>
        <v>68500000</v>
      </c>
      <c r="R88" s="336">
        <f t="shared" si="41"/>
        <v>16000000</v>
      </c>
      <c r="S88" s="336">
        <v>11000000</v>
      </c>
      <c r="T88" s="334">
        <f>(618500000+S88)</f>
        <v>629500000</v>
      </c>
      <c r="U88" s="498"/>
      <c r="V88" s="489"/>
      <c r="W88" s="619" t="s">
        <v>132</v>
      </c>
      <c r="X88" s="518"/>
      <c r="Y88" s="518"/>
      <c r="Z88" s="518"/>
      <c r="AA88" s="641" t="s">
        <v>107</v>
      </c>
    </row>
    <row r="89" spans="1:30" ht="26.5" customHeight="1" x14ac:dyDescent="0.35">
      <c r="A89" s="1"/>
      <c r="B89" s="88">
        <v>25</v>
      </c>
      <c r="C89" s="337" t="s">
        <v>6</v>
      </c>
      <c r="D89" s="664"/>
      <c r="E89" s="298" t="s">
        <v>71</v>
      </c>
      <c r="F89" s="446" t="s">
        <v>49</v>
      </c>
      <c r="G89" s="338" t="s">
        <v>41</v>
      </c>
      <c r="H89" s="338" t="s">
        <v>31</v>
      </c>
      <c r="I89" s="338">
        <v>2477</v>
      </c>
      <c r="J89" s="298" t="s">
        <v>46</v>
      </c>
      <c r="K89" s="195">
        <v>504000000</v>
      </c>
      <c r="L89" s="195">
        <f t="shared" si="38"/>
        <v>87000000</v>
      </c>
      <c r="M89" s="195">
        <v>593400000</v>
      </c>
      <c r="N89" s="92">
        <f t="shared" ref="N89:N100" si="42">(T89-M89)</f>
        <v>-2400000</v>
      </c>
      <c r="O89" s="355">
        <v>575000000</v>
      </c>
      <c r="P89" s="89">
        <f>570000000+5000000+5000000</f>
        <v>580000000</v>
      </c>
      <c r="Q89" s="284">
        <f t="shared" si="40"/>
        <v>76000000</v>
      </c>
      <c r="R89" s="284">
        <f t="shared" si="41"/>
        <v>16000000</v>
      </c>
      <c r="S89" s="284">
        <v>11000000</v>
      </c>
      <c r="T89" s="195">
        <f>(580000000+S89)</f>
        <v>591000000</v>
      </c>
      <c r="U89" s="466"/>
      <c r="V89" s="520"/>
      <c r="W89" s="347" t="s">
        <v>104</v>
      </c>
      <c r="X89" s="521"/>
      <c r="Y89" s="490"/>
      <c r="Z89" s="521"/>
      <c r="AA89" s="680"/>
    </row>
    <row r="90" spans="1:30" ht="26.5" customHeight="1" x14ac:dyDescent="0.35">
      <c r="A90" s="1"/>
      <c r="B90" s="88">
        <v>26</v>
      </c>
      <c r="C90" s="337" t="s">
        <v>7</v>
      </c>
      <c r="D90" s="664"/>
      <c r="E90" s="298" t="s">
        <v>71</v>
      </c>
      <c r="F90" s="446" t="s">
        <v>50</v>
      </c>
      <c r="G90" s="338" t="s">
        <v>41</v>
      </c>
      <c r="H90" s="338" t="s">
        <v>31</v>
      </c>
      <c r="I90" s="338">
        <v>2477</v>
      </c>
      <c r="J90" s="298" t="s">
        <v>47</v>
      </c>
      <c r="K90" s="195">
        <v>457000000</v>
      </c>
      <c r="L90" s="195">
        <f t="shared" si="38"/>
        <v>77500000</v>
      </c>
      <c r="M90" s="195">
        <v>526800000</v>
      </c>
      <c r="N90" s="92">
        <f t="shared" si="42"/>
        <v>7700000</v>
      </c>
      <c r="O90" s="355">
        <v>519000000</v>
      </c>
      <c r="P90" s="89">
        <f>509000000+5000000+5000000</f>
        <v>519000000</v>
      </c>
      <c r="Q90" s="284">
        <f t="shared" si="40"/>
        <v>62000000</v>
      </c>
      <c r="R90" s="284">
        <f t="shared" si="41"/>
        <v>15500000</v>
      </c>
      <c r="S90" s="284">
        <v>10500000</v>
      </c>
      <c r="T90" s="195">
        <f>(524000000+S90)</f>
        <v>534500000</v>
      </c>
      <c r="U90" s="466"/>
      <c r="V90" s="520"/>
      <c r="W90" s="347" t="s">
        <v>104</v>
      </c>
      <c r="X90" s="521"/>
      <c r="Y90" s="490"/>
      <c r="Z90" s="521"/>
      <c r="AA90" s="680"/>
    </row>
    <row r="91" spans="1:30" ht="26.5" customHeight="1" x14ac:dyDescent="0.35">
      <c r="A91" s="1"/>
      <c r="B91" s="88">
        <v>27</v>
      </c>
      <c r="C91" s="337" t="s">
        <v>8</v>
      </c>
      <c r="D91" s="664"/>
      <c r="E91" s="298" t="s">
        <v>71</v>
      </c>
      <c r="F91" s="446" t="s">
        <v>51</v>
      </c>
      <c r="G91" s="338" t="s">
        <v>41</v>
      </c>
      <c r="H91" s="338" t="s">
        <v>31</v>
      </c>
      <c r="I91" s="338">
        <v>2477</v>
      </c>
      <c r="J91" s="298" t="s">
        <v>47</v>
      </c>
      <c r="K91" s="195">
        <v>437000000</v>
      </c>
      <c r="L91" s="195">
        <f t="shared" si="38"/>
        <v>76000000</v>
      </c>
      <c r="M91" s="195">
        <v>505100000</v>
      </c>
      <c r="N91" s="92">
        <f t="shared" si="42"/>
        <v>7900000</v>
      </c>
      <c r="O91" s="355">
        <v>497500000</v>
      </c>
      <c r="P91" s="89">
        <f>487500000+5000000+5000000</f>
        <v>497500000</v>
      </c>
      <c r="Q91" s="284">
        <f t="shared" si="40"/>
        <v>60500000</v>
      </c>
      <c r="R91" s="284">
        <f t="shared" si="41"/>
        <v>15500000</v>
      </c>
      <c r="S91" s="284">
        <v>10500000</v>
      </c>
      <c r="T91" s="195">
        <f>(502500000+S91)</f>
        <v>513000000</v>
      </c>
      <c r="U91" s="466"/>
      <c r="V91" s="520"/>
      <c r="W91" s="347" t="s">
        <v>104</v>
      </c>
      <c r="X91" s="521"/>
      <c r="Y91" s="490"/>
      <c r="Z91" s="521"/>
      <c r="AA91" s="680"/>
    </row>
    <row r="92" spans="1:30" ht="26.5" customHeight="1" x14ac:dyDescent="0.35">
      <c r="A92" s="1"/>
      <c r="B92" s="88">
        <v>28</v>
      </c>
      <c r="C92" s="337" t="s">
        <v>9</v>
      </c>
      <c r="D92" s="664"/>
      <c r="E92" s="298" t="s">
        <v>71</v>
      </c>
      <c r="F92" s="446" t="s">
        <v>52</v>
      </c>
      <c r="G92" s="338" t="s">
        <v>41</v>
      </c>
      <c r="H92" s="338" t="s">
        <v>31</v>
      </c>
      <c r="I92" s="338">
        <v>2477</v>
      </c>
      <c r="J92" s="298" t="s">
        <v>47</v>
      </c>
      <c r="K92" s="195">
        <v>400500000</v>
      </c>
      <c r="L92" s="195">
        <f t="shared" si="38"/>
        <v>62000000</v>
      </c>
      <c r="M92" s="195">
        <v>450300000</v>
      </c>
      <c r="N92" s="89">
        <f t="shared" si="42"/>
        <v>12200000</v>
      </c>
      <c r="O92" s="355">
        <v>447500000</v>
      </c>
      <c r="P92" s="89">
        <f>429500000+5000000+5000000</f>
        <v>439500000</v>
      </c>
      <c r="Q92" s="284">
        <f t="shared" si="40"/>
        <v>39000000</v>
      </c>
      <c r="R92" s="284">
        <f t="shared" si="41"/>
        <v>15000000</v>
      </c>
      <c r="S92" s="284">
        <v>10000000</v>
      </c>
      <c r="T92" s="195">
        <f>(452500000+S92)</f>
        <v>462500000</v>
      </c>
      <c r="U92" s="466"/>
      <c r="V92" s="520"/>
      <c r="W92" s="620" t="s">
        <v>132</v>
      </c>
      <c r="X92" s="521"/>
      <c r="Y92" s="490"/>
      <c r="Z92" s="521"/>
      <c r="AA92" s="680"/>
    </row>
    <row r="93" spans="1:30" ht="26.5" customHeight="1" thickBot="1" x14ac:dyDescent="0.4">
      <c r="A93" s="1"/>
      <c r="B93" s="339">
        <v>29</v>
      </c>
      <c r="C93" s="340" t="s">
        <v>10</v>
      </c>
      <c r="D93" s="665"/>
      <c r="E93" s="342" t="s">
        <v>71</v>
      </c>
      <c r="F93" s="447" t="s">
        <v>53</v>
      </c>
      <c r="G93" s="341" t="s">
        <v>30</v>
      </c>
      <c r="H93" s="341" t="s">
        <v>31</v>
      </c>
      <c r="I93" s="341">
        <v>2477</v>
      </c>
      <c r="J93" s="342" t="s">
        <v>47</v>
      </c>
      <c r="K93" s="343">
        <v>322500000</v>
      </c>
      <c r="L93" s="343">
        <f t="shared" si="38"/>
        <v>7000000</v>
      </c>
      <c r="M93" s="343">
        <v>318200000</v>
      </c>
      <c r="N93" s="357">
        <f t="shared" si="42"/>
        <v>11300000</v>
      </c>
      <c r="O93" s="356">
        <v>315000000</v>
      </c>
      <c r="P93" s="344">
        <v>317000000</v>
      </c>
      <c r="Q93" s="345">
        <f t="shared" si="40"/>
        <v>-5500000</v>
      </c>
      <c r="R93" s="345">
        <f t="shared" si="41"/>
        <v>14500000</v>
      </c>
      <c r="S93" s="345">
        <v>9500000</v>
      </c>
      <c r="T93" s="343">
        <f>(320000000+S93)</f>
        <v>329500000</v>
      </c>
      <c r="U93" s="499"/>
      <c r="V93" s="521"/>
      <c r="W93" s="350" t="s">
        <v>128</v>
      </c>
      <c r="X93" s="521"/>
      <c r="Y93" s="521"/>
      <c r="Z93" s="521"/>
      <c r="AA93" s="680"/>
    </row>
    <row r="94" spans="1:30" ht="26.5" hidden="1" customHeight="1" thickTop="1" thickBot="1" x14ac:dyDescent="0.4">
      <c r="A94" s="1"/>
      <c r="B94" s="293"/>
      <c r="C94" s="294"/>
      <c r="D94" s="295"/>
      <c r="E94" s="296"/>
      <c r="F94" s="296"/>
      <c r="G94" s="296"/>
      <c r="H94" s="296"/>
      <c r="I94" s="296"/>
      <c r="J94" s="296"/>
      <c r="K94" s="277"/>
      <c r="L94" s="277"/>
      <c r="M94" s="277"/>
      <c r="N94" s="297"/>
      <c r="O94" s="267"/>
      <c r="P94" s="267"/>
      <c r="Q94" s="256"/>
      <c r="R94" s="256"/>
      <c r="S94" s="256"/>
      <c r="T94" s="277"/>
      <c r="U94" s="283" t="s">
        <v>98</v>
      </c>
      <c r="V94" s="593" t="s">
        <v>95</v>
      </c>
      <c r="W94" s="271"/>
      <c r="X94" s="271"/>
      <c r="Y94" s="271"/>
      <c r="Z94" s="271"/>
      <c r="AA94" s="297"/>
    </row>
    <row r="95" spans="1:30" ht="26.5" hidden="1" customHeight="1" thickTop="1" x14ac:dyDescent="0.35">
      <c r="A95" s="1"/>
      <c r="B95" s="596">
        <v>32</v>
      </c>
      <c r="C95" s="597" t="s">
        <v>116</v>
      </c>
      <c r="D95" s="605"/>
      <c r="E95" s="302" t="s">
        <v>71</v>
      </c>
      <c r="F95" s="598" t="s">
        <v>48</v>
      </c>
      <c r="G95" s="301" t="s">
        <v>41</v>
      </c>
      <c r="H95" s="302" t="s">
        <v>32</v>
      </c>
      <c r="I95" s="303">
        <v>2477</v>
      </c>
      <c r="J95" s="445" t="s">
        <v>46</v>
      </c>
      <c r="K95" s="334">
        <v>576150000</v>
      </c>
      <c r="L95" s="334">
        <f t="shared" si="12"/>
        <v>37350000</v>
      </c>
      <c r="M95" s="334">
        <v>608500000</v>
      </c>
      <c r="N95" s="380">
        <f t="shared" si="42"/>
        <v>5000000</v>
      </c>
      <c r="O95" s="599">
        <v>603500000</v>
      </c>
      <c r="P95" s="335">
        <f>598500000+5000000+5000000</f>
        <v>608500000</v>
      </c>
      <c r="Q95" s="336">
        <f t="shared" si="14"/>
        <v>32350000</v>
      </c>
      <c r="R95" s="336">
        <f t="shared" si="15"/>
        <v>10000000</v>
      </c>
      <c r="S95" s="336">
        <v>5000000</v>
      </c>
      <c r="T95" s="335">
        <f>(608500000+S95)</f>
        <v>613500000</v>
      </c>
      <c r="U95" s="600" t="s">
        <v>99</v>
      </c>
      <c r="V95" s="520" t="s">
        <v>97</v>
      </c>
      <c r="W95" s="684"/>
      <c r="X95" s="386"/>
      <c r="Y95" s="386"/>
      <c r="Z95" s="386"/>
      <c r="AA95" s="690"/>
      <c r="AD95" s="676"/>
    </row>
    <row r="96" spans="1:30" ht="26.5" hidden="1" customHeight="1" thickTop="1" thickBot="1" x14ac:dyDescent="0.4">
      <c r="A96" s="1"/>
      <c r="B96" s="608">
        <v>33</v>
      </c>
      <c r="C96" s="95" t="s">
        <v>117</v>
      </c>
      <c r="D96" s="542" t="s">
        <v>158</v>
      </c>
      <c r="E96" s="96" t="s">
        <v>71</v>
      </c>
      <c r="F96" s="154" t="s">
        <v>49</v>
      </c>
      <c r="G96" s="306" t="s">
        <v>41</v>
      </c>
      <c r="H96" s="96" t="s">
        <v>31</v>
      </c>
      <c r="I96" s="307">
        <v>2477</v>
      </c>
      <c r="J96" s="609" t="s">
        <v>46</v>
      </c>
      <c r="K96" s="169">
        <v>549650000</v>
      </c>
      <c r="L96" s="169">
        <f t="shared" si="12"/>
        <v>35350000</v>
      </c>
      <c r="M96" s="169">
        <v>580000000</v>
      </c>
      <c r="N96" s="381">
        <f t="shared" si="42"/>
        <v>5000000</v>
      </c>
      <c r="O96" s="355">
        <v>575000000</v>
      </c>
      <c r="P96" s="92">
        <f>570000000+5000000+5000000</f>
        <v>580000000</v>
      </c>
      <c r="Q96" s="93">
        <f t="shared" si="14"/>
        <v>30350000</v>
      </c>
      <c r="R96" s="93">
        <f t="shared" si="15"/>
        <v>10000000</v>
      </c>
      <c r="S96" s="93">
        <v>5000000</v>
      </c>
      <c r="T96" s="92">
        <f>(580000000+S96)</f>
        <v>585000000</v>
      </c>
      <c r="U96" s="448" t="s">
        <v>99</v>
      </c>
      <c r="V96" s="490" t="s">
        <v>97</v>
      </c>
      <c r="W96" s="685"/>
      <c r="X96" s="387"/>
      <c r="Y96" s="387"/>
      <c r="Z96" s="387"/>
      <c r="AA96" s="691"/>
      <c r="AD96" s="676"/>
    </row>
    <row r="97" spans="1:30" ht="26.5" hidden="1" customHeight="1" x14ac:dyDescent="0.35">
      <c r="A97" s="1"/>
      <c r="B97" s="88">
        <v>34</v>
      </c>
      <c r="C97" s="280" t="s">
        <v>118</v>
      </c>
      <c r="D97" s="603"/>
      <c r="E97" s="281" t="s">
        <v>71</v>
      </c>
      <c r="F97" s="282" t="s">
        <v>50</v>
      </c>
      <c r="G97" s="606" t="s">
        <v>41</v>
      </c>
      <c r="H97" s="281" t="s">
        <v>31</v>
      </c>
      <c r="I97" s="607">
        <v>2477</v>
      </c>
      <c r="J97" s="298" t="s">
        <v>47</v>
      </c>
      <c r="K97" s="169">
        <v>499500000</v>
      </c>
      <c r="L97" s="169">
        <f t="shared" si="12"/>
        <v>24000000</v>
      </c>
      <c r="M97" s="169">
        <v>519000000</v>
      </c>
      <c r="N97" s="381">
        <f t="shared" si="42"/>
        <v>4500000</v>
      </c>
      <c r="O97" s="355">
        <v>519000000</v>
      </c>
      <c r="P97" s="92">
        <f>509000000+5000000+5000000</f>
        <v>519000000</v>
      </c>
      <c r="Q97" s="93">
        <f t="shared" si="14"/>
        <v>19500000</v>
      </c>
      <c r="R97" s="93">
        <f t="shared" si="15"/>
        <v>4500000</v>
      </c>
      <c r="S97" s="93">
        <v>4500000</v>
      </c>
      <c r="T97" s="92">
        <f>(519000000+S97)</f>
        <v>523500000</v>
      </c>
      <c r="U97" s="261" t="s">
        <v>96</v>
      </c>
      <c r="V97" s="217" t="s">
        <v>99</v>
      </c>
      <c r="W97" s="685"/>
      <c r="X97" s="387"/>
      <c r="Y97" s="387"/>
      <c r="Z97" s="387"/>
      <c r="AA97" s="691"/>
      <c r="AD97" s="676"/>
    </row>
    <row r="98" spans="1:30" ht="26.5" hidden="1" customHeight="1" x14ac:dyDescent="0.35">
      <c r="A98" s="1"/>
      <c r="B98" s="88">
        <v>35</v>
      </c>
      <c r="C98" s="90" t="s">
        <v>119</v>
      </c>
      <c r="D98" s="603"/>
      <c r="E98" s="91" t="s">
        <v>71</v>
      </c>
      <c r="F98" s="153" t="s">
        <v>51</v>
      </c>
      <c r="G98" s="304" t="s">
        <v>41</v>
      </c>
      <c r="H98" s="91" t="s">
        <v>31</v>
      </c>
      <c r="I98" s="305">
        <v>2477</v>
      </c>
      <c r="J98" s="299" t="s">
        <v>47</v>
      </c>
      <c r="K98" s="169">
        <v>483000000</v>
      </c>
      <c r="L98" s="169">
        <f t="shared" si="12"/>
        <v>19000000</v>
      </c>
      <c r="M98" s="169">
        <v>497500000</v>
      </c>
      <c r="N98" s="381">
        <f t="shared" si="42"/>
        <v>4500000</v>
      </c>
      <c r="O98" s="355">
        <v>497500000</v>
      </c>
      <c r="P98" s="92">
        <f>487500000+5000000+5000000</f>
        <v>497500000</v>
      </c>
      <c r="Q98" s="93">
        <f t="shared" si="14"/>
        <v>14500000</v>
      </c>
      <c r="R98" s="93">
        <f t="shared" si="15"/>
        <v>4500000</v>
      </c>
      <c r="S98" s="93">
        <v>4500000</v>
      </c>
      <c r="T98" s="92">
        <f>(497500000+S98)</f>
        <v>502000000</v>
      </c>
      <c r="U98" s="261" t="s">
        <v>96</v>
      </c>
      <c r="V98" s="217" t="s">
        <v>99</v>
      </c>
      <c r="W98" s="685"/>
      <c r="X98" s="387"/>
      <c r="Y98" s="387"/>
      <c r="Z98" s="387"/>
      <c r="AA98" s="691"/>
    </row>
    <row r="99" spans="1:30" ht="26.5" hidden="1" customHeight="1" x14ac:dyDescent="0.35">
      <c r="A99" s="1"/>
      <c r="B99" s="88">
        <v>36</v>
      </c>
      <c r="C99" s="90" t="s">
        <v>120</v>
      </c>
      <c r="D99" s="603"/>
      <c r="E99" s="91" t="s">
        <v>71</v>
      </c>
      <c r="F99" s="153" t="s">
        <v>52</v>
      </c>
      <c r="G99" s="304" t="s">
        <v>41</v>
      </c>
      <c r="H99" s="91" t="s">
        <v>31</v>
      </c>
      <c r="I99" s="305">
        <v>2477</v>
      </c>
      <c r="J99" s="299" t="s">
        <v>47</v>
      </c>
      <c r="K99" s="169">
        <v>421000000</v>
      </c>
      <c r="L99" s="169">
        <f t="shared" si="12"/>
        <v>22500000</v>
      </c>
      <c r="M99" s="169">
        <v>439500000</v>
      </c>
      <c r="N99" s="381">
        <f t="shared" si="42"/>
        <v>4000000</v>
      </c>
      <c r="O99" s="355">
        <v>439500000</v>
      </c>
      <c r="P99" s="92">
        <f>429500000+5000000+5000000</f>
        <v>439500000</v>
      </c>
      <c r="Q99" s="93">
        <f t="shared" si="14"/>
        <v>18500000</v>
      </c>
      <c r="R99" s="93">
        <f t="shared" si="15"/>
        <v>4000000</v>
      </c>
      <c r="S99" s="93">
        <v>4000000</v>
      </c>
      <c r="T99" s="92">
        <f>(439500000+S99)</f>
        <v>443500000</v>
      </c>
      <c r="U99" s="261" t="s">
        <v>96</v>
      </c>
      <c r="V99" s="217" t="s">
        <v>99</v>
      </c>
      <c r="W99" s="685"/>
      <c r="X99" s="387"/>
      <c r="Y99" s="387"/>
      <c r="Z99" s="387"/>
      <c r="AA99" s="691"/>
    </row>
    <row r="100" spans="1:30" ht="26.5" hidden="1" customHeight="1" thickBot="1" x14ac:dyDescent="0.4">
      <c r="A100" s="1"/>
      <c r="B100" s="94">
        <v>37</v>
      </c>
      <c r="C100" s="95" t="s">
        <v>121</v>
      </c>
      <c r="D100" s="604"/>
      <c r="E100" s="96" t="s">
        <v>71</v>
      </c>
      <c r="F100" s="154" t="s">
        <v>53</v>
      </c>
      <c r="G100" s="306" t="s">
        <v>30</v>
      </c>
      <c r="H100" s="96" t="s">
        <v>31</v>
      </c>
      <c r="I100" s="307">
        <v>2477</v>
      </c>
      <c r="J100" s="300" t="s">
        <v>47</v>
      </c>
      <c r="K100" s="170">
        <v>312650000</v>
      </c>
      <c r="L100" s="170" t="e">
        <f t="shared" si="12"/>
        <v>#REF!</v>
      </c>
      <c r="M100" s="170">
        <v>317000000</v>
      </c>
      <c r="N100" s="382" t="e">
        <f t="shared" si="42"/>
        <v>#REF!</v>
      </c>
      <c r="O100" s="601">
        <v>308000000</v>
      </c>
      <c r="P100" s="237">
        <v>317000000</v>
      </c>
      <c r="Q100" s="602">
        <f t="shared" si="14"/>
        <v>4350000</v>
      </c>
      <c r="R100" s="602" t="e">
        <f t="shared" si="15"/>
        <v>#REF!</v>
      </c>
      <c r="S100" s="602" t="e">
        <f>#REF!</f>
        <v>#REF!</v>
      </c>
      <c r="T100" s="237" t="e">
        <f>(317000000+S100)</f>
        <v>#REF!</v>
      </c>
      <c r="U100" s="262" t="s">
        <v>96</v>
      </c>
      <c r="V100" s="234" t="s">
        <v>97</v>
      </c>
      <c r="W100" s="686"/>
      <c r="X100" s="388"/>
      <c r="Y100" s="388"/>
      <c r="Z100" s="388"/>
      <c r="AA100" s="692"/>
    </row>
    <row r="101" spans="1:30" ht="25.5" hidden="1" customHeight="1" thickTop="1" thickBot="1" x14ac:dyDescent="0.4">
      <c r="A101" s="1"/>
      <c r="B101" s="238"/>
      <c r="C101" s="239"/>
      <c r="D101" s="240"/>
      <c r="E101" s="241"/>
      <c r="F101" s="241"/>
      <c r="G101" s="241"/>
      <c r="H101" s="241"/>
      <c r="I101" s="241"/>
      <c r="J101" s="242"/>
      <c r="K101" s="243"/>
      <c r="L101" s="244"/>
      <c r="M101" s="243"/>
      <c r="N101" s="383"/>
      <c r="O101" s="378"/>
      <c r="P101" s="268"/>
      <c r="Q101" s="257"/>
      <c r="R101" s="257"/>
      <c r="S101" s="257"/>
      <c r="T101" s="268"/>
      <c r="U101" s="245" t="s">
        <v>98</v>
      </c>
      <c r="V101" s="644"/>
      <c r="W101" s="645"/>
      <c r="X101" s="245"/>
      <c r="Y101" s="245"/>
      <c r="Z101" s="245"/>
      <c r="AA101" s="193"/>
    </row>
    <row r="102" spans="1:30" ht="101.5" hidden="1" customHeight="1" thickTop="1" thickBot="1" x14ac:dyDescent="0.4">
      <c r="A102" s="1"/>
      <c r="B102" s="97">
        <v>39</v>
      </c>
      <c r="C102" s="399" t="s">
        <v>55</v>
      </c>
      <c r="D102" s="400" t="s">
        <v>78</v>
      </c>
      <c r="E102" s="418" t="s">
        <v>20</v>
      </c>
      <c r="F102" s="396" t="s">
        <v>12</v>
      </c>
      <c r="G102" s="396" t="s">
        <v>30</v>
      </c>
      <c r="H102" s="396" t="s">
        <v>31</v>
      </c>
      <c r="I102" s="438">
        <v>2477</v>
      </c>
      <c r="J102" s="437" t="s">
        <v>54</v>
      </c>
      <c r="K102" s="397">
        <v>260500000</v>
      </c>
      <c r="L102" s="276">
        <f t="shared" ref="L102" si="43">(T102-K102)</f>
        <v>14500000</v>
      </c>
      <c r="M102" s="397">
        <v>275000000</v>
      </c>
      <c r="N102" s="401">
        <f>(T102-M102)</f>
        <v>0</v>
      </c>
      <c r="O102" s="379">
        <v>257500000</v>
      </c>
      <c r="P102" s="98">
        <v>275000000</v>
      </c>
      <c r="Q102" s="398">
        <f t="shared" ref="Q102" si="44">(P102-K102)</f>
        <v>14500000</v>
      </c>
      <c r="R102" s="99">
        <f>(T102-O102)</f>
        <v>17500000</v>
      </c>
      <c r="S102" s="473"/>
      <c r="T102" s="416">
        <v>275000000</v>
      </c>
      <c r="U102" s="385" t="s">
        <v>115</v>
      </c>
      <c r="V102" s="646"/>
      <c r="W102" s="647"/>
      <c r="X102" s="647"/>
      <c r="Y102" s="648"/>
      <c r="Z102" s="440"/>
      <c r="AA102" s="351" t="s">
        <v>101</v>
      </c>
    </row>
    <row r="103" spans="1:30" ht="24" customHeight="1" thickTop="1" thickBot="1" x14ac:dyDescent="0.4">
      <c r="A103" s="1"/>
      <c r="B103" s="238"/>
      <c r="C103" s="502" t="s">
        <v>148</v>
      </c>
      <c r="D103" s="413"/>
      <c r="E103" s="241"/>
      <c r="F103" s="241"/>
      <c r="G103" s="241"/>
      <c r="H103" s="241"/>
      <c r="I103" s="241"/>
      <c r="J103" s="242"/>
      <c r="K103" s="243"/>
      <c r="L103" s="244"/>
      <c r="M103" s="243"/>
      <c r="N103" s="414"/>
      <c r="O103" s="394"/>
      <c r="P103" s="267"/>
      <c r="Q103" s="395"/>
      <c r="R103" s="415"/>
      <c r="S103" s="415"/>
      <c r="T103" s="267"/>
      <c r="U103" s="471"/>
      <c r="V103" s="644" t="s">
        <v>131</v>
      </c>
      <c r="W103" s="645"/>
      <c r="X103" s="644" t="s">
        <v>151</v>
      </c>
      <c r="Y103" s="650"/>
      <c r="Z103" s="650"/>
      <c r="AA103" s="522"/>
    </row>
    <row r="104" spans="1:30" ht="101.5" customHeight="1" thickTop="1" thickBot="1" x14ac:dyDescent="0.4">
      <c r="A104" s="1"/>
      <c r="B104" s="402">
        <v>30</v>
      </c>
      <c r="C104" s="403" t="s">
        <v>55</v>
      </c>
      <c r="D104" s="404" t="s">
        <v>159</v>
      </c>
      <c r="E104" s="419" t="s">
        <v>20</v>
      </c>
      <c r="F104" s="419" t="s">
        <v>12</v>
      </c>
      <c r="G104" s="405" t="s">
        <v>30</v>
      </c>
      <c r="H104" s="405" t="s">
        <v>31</v>
      </c>
      <c r="I104" s="405">
        <v>2477</v>
      </c>
      <c r="J104" s="523" t="s">
        <v>54</v>
      </c>
      <c r="K104" s="406">
        <v>260500000</v>
      </c>
      <c r="L104" s="407">
        <f t="shared" si="12"/>
        <v>22500000</v>
      </c>
      <c r="M104" s="406">
        <v>275000000</v>
      </c>
      <c r="N104" s="408">
        <f>(T104-M104)</f>
        <v>8000000</v>
      </c>
      <c r="O104" s="409">
        <v>262500000</v>
      </c>
      <c r="P104" s="410">
        <v>275000000</v>
      </c>
      <c r="Q104" s="411">
        <f t="shared" si="14"/>
        <v>14500000</v>
      </c>
      <c r="R104" s="412">
        <f>(T104-O104)</f>
        <v>20500000</v>
      </c>
      <c r="S104" s="412">
        <v>3000000</v>
      </c>
      <c r="T104" s="417">
        <f>(280000000+S104)</f>
        <v>283000000</v>
      </c>
      <c r="U104" s="471"/>
      <c r="V104" s="639" t="s">
        <v>181</v>
      </c>
      <c r="W104" s="640"/>
      <c r="X104" s="639" t="s">
        <v>182</v>
      </c>
      <c r="Y104" s="649"/>
      <c r="Z104" s="640"/>
      <c r="AA104" s="351" t="s">
        <v>101</v>
      </c>
    </row>
    <row r="105" spans="1:30" ht="16" thickTop="1" x14ac:dyDescent="0.35">
      <c r="A105" s="1"/>
      <c r="B105" s="3"/>
      <c r="C105" s="1"/>
      <c r="D105" s="1"/>
      <c r="E105" s="12"/>
      <c r="F105" s="12"/>
      <c r="G105" s="1"/>
      <c r="H105" s="12"/>
      <c r="I105" s="12"/>
      <c r="J105" s="1"/>
      <c r="K105" s="1"/>
      <c r="L105" s="1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30" ht="21" x14ac:dyDescent="0.35">
      <c r="A106" s="1"/>
      <c r="B106" s="481" t="s">
        <v>57</v>
      </c>
      <c r="C106" s="1"/>
      <c r="D106" s="1"/>
      <c r="E106" s="12"/>
      <c r="F106" s="477"/>
      <c r="G106" s="76"/>
      <c r="H106" s="12"/>
      <c r="I106" s="12"/>
      <c r="J106" s="15"/>
      <c r="K106" s="1"/>
      <c r="L106" s="1"/>
      <c r="M106" s="1"/>
      <c r="N106" s="2"/>
      <c r="O106" s="2"/>
      <c r="P106" s="15"/>
      <c r="Q106" s="3"/>
      <c r="R106" s="3"/>
      <c r="S106" s="3"/>
      <c r="T106" s="3"/>
      <c r="U106" s="3"/>
      <c r="V106" s="2"/>
      <c r="W106" s="2"/>
      <c r="X106" s="2"/>
      <c r="Y106" s="2"/>
      <c r="Z106" s="2"/>
      <c r="AA106" s="2"/>
      <c r="AD106" s="12"/>
    </row>
    <row r="107" spans="1:30" ht="21" x14ac:dyDescent="0.35">
      <c r="A107" s="1"/>
      <c r="B107" s="3">
        <v>1</v>
      </c>
      <c r="C107" s="477" t="s">
        <v>188</v>
      </c>
      <c r="D107" s="1"/>
      <c r="E107" s="12"/>
      <c r="F107" s="478"/>
      <c r="G107" s="384"/>
      <c r="H107" s="1"/>
      <c r="I107" s="1"/>
      <c r="J107" s="19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57"/>
      <c r="W107" s="57"/>
      <c r="X107" s="57"/>
      <c r="Y107" s="57"/>
      <c r="Z107" s="57"/>
      <c r="AA107" s="2"/>
    </row>
    <row r="108" spans="1:30" ht="21" x14ac:dyDescent="0.45">
      <c r="A108" s="1"/>
      <c r="B108" s="3">
        <v>2</v>
      </c>
      <c r="C108" s="1" t="s">
        <v>58</v>
      </c>
      <c r="D108" s="1"/>
      <c r="E108" s="12"/>
      <c r="F108" s="479"/>
      <c r="G108" s="384"/>
      <c r="H108" s="15"/>
      <c r="I108" s="12"/>
      <c r="J108" s="12"/>
      <c r="K108" s="1"/>
      <c r="L108" s="1"/>
      <c r="M108" s="64"/>
      <c r="N108" s="198"/>
      <c r="O108" s="198"/>
      <c r="P108" s="15"/>
      <c r="Q108" s="2"/>
      <c r="R108" s="2"/>
      <c r="S108" s="2"/>
      <c r="T108" s="2"/>
      <c r="U108" s="2"/>
      <c r="V108" s="2"/>
      <c r="W108" s="2" t="s">
        <v>141</v>
      </c>
      <c r="X108" s="2"/>
      <c r="Y108" s="2" t="s">
        <v>160</v>
      </c>
      <c r="Z108" s="2"/>
      <c r="AA108" s="2"/>
    </row>
    <row r="109" spans="1:30" ht="18.5" x14ac:dyDescent="0.45">
      <c r="A109" s="1"/>
      <c r="B109" s="3">
        <v>3</v>
      </c>
      <c r="C109" s="1" t="s">
        <v>59</v>
      </c>
      <c r="D109" s="1"/>
      <c r="E109" s="12"/>
      <c r="F109" s="479"/>
      <c r="G109" s="12"/>
      <c r="H109" s="194"/>
      <c r="I109" s="12"/>
      <c r="J109" s="12"/>
      <c r="K109" s="1"/>
      <c r="L109" s="1"/>
      <c r="M109" s="64"/>
      <c r="N109" s="198"/>
      <c r="O109" s="198"/>
      <c r="P109" s="15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30" ht="15.5" x14ac:dyDescent="0.35">
      <c r="A110" s="1"/>
      <c r="B110" s="3"/>
      <c r="C110" s="64" t="s">
        <v>84</v>
      </c>
      <c r="D110" s="1"/>
      <c r="E110" s="12"/>
      <c r="F110" s="12"/>
      <c r="G110" s="15"/>
      <c r="H110" s="12"/>
      <c r="I110" s="12"/>
      <c r="J110" s="15"/>
      <c r="K110" s="1"/>
      <c r="L110" s="1"/>
      <c r="M110" s="64"/>
      <c r="N110" s="198"/>
      <c r="O110" s="198"/>
      <c r="P110" s="198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30" ht="15.5" x14ac:dyDescent="0.35">
      <c r="A111" s="1"/>
      <c r="B111" s="3"/>
      <c r="C111" s="64" t="s">
        <v>189</v>
      </c>
      <c r="D111" s="1"/>
      <c r="E111" s="12"/>
      <c r="F111" s="12"/>
      <c r="G111" s="15"/>
      <c r="H111" s="12"/>
      <c r="I111" s="12"/>
      <c r="J111" s="15"/>
      <c r="K111" s="1"/>
      <c r="L111" s="1"/>
      <c r="M111" s="64"/>
      <c r="N111" s="198"/>
      <c r="O111" s="198"/>
      <c r="P111" s="198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30" ht="15.5" x14ac:dyDescent="0.35">
      <c r="A112" s="1"/>
      <c r="B112" s="3">
        <v>4</v>
      </c>
      <c r="C112" s="1" t="s">
        <v>60</v>
      </c>
      <c r="D112" s="1"/>
      <c r="E112" s="12"/>
      <c r="F112" s="12"/>
      <c r="G112" s="15"/>
      <c r="H112" s="12"/>
      <c r="I112" s="12"/>
      <c r="J112" s="15"/>
      <c r="K112" s="1"/>
      <c r="L112" s="1"/>
      <c r="M112" s="64"/>
      <c r="N112" s="198"/>
      <c r="O112" s="198"/>
      <c r="P112" s="198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5" x14ac:dyDescent="0.35">
      <c r="A113" s="1"/>
      <c r="B113" s="3">
        <v>5</v>
      </c>
      <c r="C113" s="1" t="s">
        <v>61</v>
      </c>
      <c r="D113" s="1"/>
      <c r="E113" s="12"/>
      <c r="F113" s="12"/>
      <c r="G113" s="1"/>
      <c r="H113" s="15"/>
      <c r="I113" s="12"/>
      <c r="J113" s="1"/>
      <c r="K113" s="1"/>
      <c r="L113" s="1"/>
      <c r="M113" s="64"/>
      <c r="N113" s="198"/>
      <c r="O113" s="198"/>
      <c r="P113" s="15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5" x14ac:dyDescent="0.35">
      <c r="A114" s="1"/>
      <c r="B114" s="3"/>
      <c r="C114" s="1"/>
      <c r="D114" s="1"/>
      <c r="E114" s="12"/>
      <c r="F114" s="12"/>
      <c r="G114" s="1"/>
      <c r="H114" s="15"/>
      <c r="I114" s="12"/>
      <c r="J114" s="1"/>
      <c r="K114" s="1"/>
      <c r="L114" s="1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5" x14ac:dyDescent="0.35">
      <c r="A115" s="1"/>
      <c r="B115" s="3"/>
      <c r="C115" s="1"/>
      <c r="D115" s="15"/>
      <c r="E115" s="12"/>
      <c r="F115" s="12"/>
      <c r="G115" s="15"/>
      <c r="H115" s="5"/>
      <c r="I115" s="12"/>
      <c r="J115" s="1"/>
      <c r="K115" s="1"/>
      <c r="L115" s="1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5" x14ac:dyDescent="0.35">
      <c r="A116" s="1"/>
      <c r="B116" s="3"/>
      <c r="C116" s="1"/>
      <c r="D116" s="194"/>
      <c r="E116" s="12"/>
      <c r="F116" s="12"/>
      <c r="G116" s="194"/>
      <c r="H116" s="5"/>
      <c r="I116" s="12"/>
      <c r="J116" s="1"/>
      <c r="K116" s="1"/>
      <c r="L116" s="1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8.5" x14ac:dyDescent="0.35">
      <c r="A117" s="1"/>
      <c r="B117" s="3"/>
      <c r="C117" s="1"/>
      <c r="D117" s="12"/>
      <c r="E117" s="12"/>
      <c r="F117" s="477"/>
      <c r="G117" s="12"/>
      <c r="H117" s="15"/>
      <c r="I117" s="12"/>
      <c r="J117" s="1"/>
      <c r="K117" s="1"/>
      <c r="L117" s="1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8.5" x14ac:dyDescent="0.35">
      <c r="A118" s="1"/>
      <c r="B118" s="3"/>
      <c r="C118" s="1"/>
      <c r="D118" s="12"/>
      <c r="E118" s="12"/>
      <c r="F118" s="478"/>
      <c r="G118" s="12"/>
      <c r="H118" s="15"/>
      <c r="I118" s="12"/>
      <c r="J118" s="1"/>
      <c r="K118" s="1"/>
      <c r="L118" s="1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8.5" x14ac:dyDescent="0.45">
      <c r="A119" s="1"/>
      <c r="B119" s="3"/>
      <c r="C119" s="1"/>
      <c r="D119" s="15"/>
      <c r="E119" s="12"/>
      <c r="F119" s="479"/>
      <c r="G119" s="15"/>
      <c r="H119" s="12"/>
      <c r="I119" s="12"/>
      <c r="J119" s="1"/>
      <c r="K119" s="1"/>
      <c r="L119" s="1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5" x14ac:dyDescent="0.35">
      <c r="A120" s="1"/>
      <c r="B120" s="3"/>
      <c r="C120" s="1"/>
      <c r="D120" s="15"/>
      <c r="E120" s="12"/>
      <c r="F120" s="12"/>
      <c r="G120" s="15"/>
      <c r="H120" s="12"/>
      <c r="I120" s="12"/>
      <c r="J120" s="1"/>
      <c r="K120" s="1"/>
      <c r="L120" s="1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8.5" x14ac:dyDescent="0.35">
      <c r="A121" s="1"/>
      <c r="B121" s="3"/>
      <c r="C121" s="1"/>
      <c r="D121" s="1"/>
      <c r="E121" s="12"/>
      <c r="F121" s="477"/>
      <c r="G121" s="1"/>
      <c r="H121" s="12"/>
      <c r="I121" s="12"/>
      <c r="J121" s="1"/>
      <c r="K121" s="1"/>
      <c r="L121" s="1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8.5" x14ac:dyDescent="0.35">
      <c r="A122" s="1"/>
      <c r="B122" s="3"/>
      <c r="C122" s="1"/>
      <c r="D122" s="1"/>
      <c r="E122" s="12"/>
      <c r="F122" s="478"/>
      <c r="G122" s="1"/>
      <c r="H122" s="12"/>
      <c r="I122" s="12"/>
      <c r="J122" s="1"/>
      <c r="K122" s="1"/>
      <c r="L122" s="1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8.5" x14ac:dyDescent="0.45">
      <c r="A123" s="1"/>
      <c r="B123" s="3"/>
      <c r="C123" s="1"/>
      <c r="D123" s="1"/>
      <c r="E123" s="12"/>
      <c r="F123" s="479"/>
      <c r="G123" s="1"/>
      <c r="H123" s="12"/>
      <c r="I123" s="12"/>
      <c r="J123" s="1"/>
      <c r="K123" s="1"/>
      <c r="L123" s="1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5" x14ac:dyDescent="0.35">
      <c r="A124" s="1"/>
      <c r="B124" s="1"/>
      <c r="C124" s="1"/>
      <c r="D124" s="1"/>
      <c r="E124" s="12"/>
      <c r="F124" s="12"/>
      <c r="G124" s="1"/>
      <c r="H124" s="12"/>
      <c r="I124" s="12"/>
      <c r="J124" s="1"/>
      <c r="K124" s="1"/>
      <c r="L124" s="1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</sheetData>
  <mergeCells count="50">
    <mergeCell ref="S4:S5"/>
    <mergeCell ref="P4:P5"/>
    <mergeCell ref="Q4:Q5"/>
    <mergeCell ref="R4:R5"/>
    <mergeCell ref="D6:D18"/>
    <mergeCell ref="L4:L5"/>
    <mergeCell ref="AD95:AD97"/>
    <mergeCell ref="U4:W4"/>
    <mergeCell ref="AA36:AA50"/>
    <mergeCell ref="AA81:AA86"/>
    <mergeCell ref="AA88:AA93"/>
    <mergeCell ref="W95:W100"/>
    <mergeCell ref="W73:W79"/>
    <mergeCell ref="AA95:AA100"/>
    <mergeCell ref="Z66:Z68"/>
    <mergeCell ref="Z69:Z71"/>
    <mergeCell ref="Y5:Z5"/>
    <mergeCell ref="AA56:AA57"/>
    <mergeCell ref="Z61:Z63"/>
    <mergeCell ref="AA66:AA70"/>
    <mergeCell ref="Y4:Z4"/>
    <mergeCell ref="AA54:AA55"/>
    <mergeCell ref="D81:D86"/>
    <mergeCell ref="D88:D93"/>
    <mergeCell ref="N4:N5"/>
    <mergeCell ref="D73:D76"/>
    <mergeCell ref="B4:B5"/>
    <mergeCell ref="D19:D28"/>
    <mergeCell ref="D29:D35"/>
    <mergeCell ref="C61:C64"/>
    <mergeCell ref="D61:D64"/>
    <mergeCell ref="D68:D70"/>
    <mergeCell ref="C68:C70"/>
    <mergeCell ref="B2:K2"/>
    <mergeCell ref="H4:H5"/>
    <mergeCell ref="I4:I5"/>
    <mergeCell ref="J4:J5"/>
    <mergeCell ref="K4:K5"/>
    <mergeCell ref="D4:D5"/>
    <mergeCell ref="C4:C5"/>
    <mergeCell ref="F4:F5"/>
    <mergeCell ref="E4:E5"/>
    <mergeCell ref="G4:G5"/>
    <mergeCell ref="V104:W104"/>
    <mergeCell ref="AA73:AA79"/>
    <mergeCell ref="V101:W101"/>
    <mergeCell ref="V103:W103"/>
    <mergeCell ref="V102:Y102"/>
    <mergeCell ref="X104:Z104"/>
    <mergeCell ref="X103:Z103"/>
  </mergeCell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Harga Mitsubishi Aceh 24JULI 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KASIR BENGKEL</dc:creator>
  <cp:lastModifiedBy>hp</cp:lastModifiedBy>
  <cp:lastPrinted>2024-06-07T08:17:07Z</cp:lastPrinted>
  <dcterms:created xsi:type="dcterms:W3CDTF">2020-01-07T06:44:39Z</dcterms:created>
  <dcterms:modified xsi:type="dcterms:W3CDTF">2025-07-28T01:37:46Z</dcterms:modified>
</cp:coreProperties>
</file>